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05" windowWidth="18000" windowHeight="10560"/>
  </bookViews>
  <sheets>
    <sheet name="Sheet1" sheetId="1" r:id="rId1"/>
    <sheet name="Sheet2" sheetId="2" r:id="rId2"/>
    <sheet name="Sheet3" sheetId="3" r:id="rId3"/>
  </sheets>
  <externalReferences>
    <externalReference r:id="rId4"/>
    <externalReference r:id="rId5"/>
  </externalReferences>
  <calcPr calcId="125725"/>
</workbook>
</file>

<file path=xl/calcChain.xml><?xml version="1.0" encoding="utf-8"?>
<calcChain xmlns="http://schemas.openxmlformats.org/spreadsheetml/2006/main">
  <c r="G72" i="1"/>
  <c r="G73"/>
  <c r="G74"/>
  <c r="G75"/>
  <c r="G76"/>
  <c r="G77"/>
  <c r="G78"/>
  <c r="G79"/>
  <c r="G80"/>
  <c r="G81"/>
  <c r="G82"/>
  <c r="G83"/>
  <c r="G84"/>
  <c r="G85"/>
  <c r="G86"/>
  <c r="G87"/>
  <c r="G88"/>
  <c r="G89"/>
  <c r="G90"/>
  <c r="G91"/>
  <c r="G92"/>
  <c r="G93"/>
  <c r="G94"/>
  <c r="G95"/>
  <c r="G96"/>
  <c r="G97"/>
  <c r="G98"/>
  <c r="G99"/>
  <c r="G100"/>
  <c r="G101"/>
  <c r="G102"/>
  <c r="N34"/>
  <c r="N35"/>
  <c r="N36"/>
  <c r="N37"/>
  <c r="N38"/>
  <c r="N39"/>
  <c r="N40"/>
  <c r="N41"/>
  <c r="N42"/>
  <c r="N43"/>
  <c r="N44"/>
  <c r="N45"/>
  <c r="N46"/>
  <c r="N47"/>
  <c r="N48"/>
  <c r="N49"/>
  <c r="N50"/>
  <c r="N51"/>
  <c r="N52"/>
  <c r="N53"/>
  <c r="N54"/>
  <c r="N55"/>
  <c r="N56"/>
  <c r="N57"/>
  <c r="N58"/>
  <c r="N59"/>
  <c r="N60"/>
  <c r="N61"/>
  <c r="N62"/>
  <c r="N63"/>
  <c r="N64"/>
  <c r="N65"/>
  <c r="N66"/>
  <c r="N67"/>
  <c r="N68"/>
  <c r="N69"/>
  <c r="N70"/>
  <c r="N71"/>
  <c r="N72"/>
  <c r="N73"/>
  <c r="N74"/>
  <c r="N75"/>
  <c r="N76"/>
  <c r="N77"/>
  <c r="N78"/>
  <c r="N79"/>
  <c r="N80"/>
  <c r="N81"/>
  <c r="N82"/>
  <c r="N83"/>
  <c r="N84"/>
  <c r="N85"/>
  <c r="N86"/>
  <c r="N87"/>
  <c r="N88"/>
  <c r="N89"/>
  <c r="N90"/>
  <c r="N91"/>
  <c r="N92"/>
  <c r="N93"/>
  <c r="N94"/>
  <c r="N95"/>
  <c r="N96"/>
  <c r="N97"/>
  <c r="N98"/>
  <c r="N99"/>
  <c r="N100"/>
  <c r="N101"/>
  <c r="N102"/>
  <c r="N103"/>
  <c r="N104"/>
  <c r="N105"/>
  <c r="N106"/>
  <c r="N107"/>
  <c r="N108"/>
  <c r="N109"/>
  <c r="N110"/>
  <c r="N111"/>
  <c r="N112"/>
  <c r="N113"/>
  <c r="N114"/>
  <c r="N115"/>
  <c r="N116"/>
  <c r="N117"/>
  <c r="N118"/>
  <c r="N119"/>
  <c r="N120"/>
  <c r="N121"/>
  <c r="N122"/>
  <c r="N123"/>
  <c r="N124"/>
  <c r="N125"/>
  <c r="N126"/>
  <c r="N127"/>
  <c r="N128"/>
  <c r="N129"/>
  <c r="N130"/>
  <c r="N131"/>
  <c r="N132"/>
  <c r="N133"/>
  <c r="N134"/>
  <c r="N135"/>
  <c r="N136"/>
  <c r="N137"/>
  <c r="N138"/>
  <c r="N139"/>
  <c r="N140"/>
  <c r="N141"/>
  <c r="N142"/>
  <c r="N143"/>
  <c r="N144"/>
  <c r="N145"/>
  <c r="N146"/>
  <c r="N147"/>
  <c r="N148"/>
  <c r="N149"/>
  <c r="N150"/>
  <c r="N151"/>
  <c r="N152"/>
  <c r="N153"/>
  <c r="N154"/>
  <c r="N155"/>
  <c r="N156"/>
  <c r="N157"/>
  <c r="N158"/>
  <c r="N159"/>
  <c r="N160"/>
  <c r="N161"/>
  <c r="N162"/>
  <c r="N163"/>
  <c r="N164"/>
  <c r="N165"/>
  <c r="N166"/>
  <c r="N167"/>
  <c r="N168"/>
  <c r="N169"/>
  <c r="N170"/>
  <c r="N171"/>
  <c r="N172"/>
  <c r="N173"/>
  <c r="N174"/>
  <c r="N175"/>
  <c r="N176"/>
  <c r="N177"/>
  <c r="N178"/>
  <c r="N179"/>
  <c r="N180"/>
  <c r="N181"/>
  <c r="N182"/>
  <c r="N183"/>
  <c r="N184"/>
  <c r="N185"/>
  <c r="N186"/>
  <c r="N187"/>
  <c r="N188"/>
  <c r="N189"/>
  <c r="N190"/>
  <c r="N191"/>
  <c r="N192"/>
  <c r="N193"/>
  <c r="N194"/>
  <c r="N195"/>
  <c r="N196"/>
  <c r="N197"/>
  <c r="N198"/>
  <c r="N199"/>
  <c r="N200"/>
  <c r="N201"/>
  <c r="N202"/>
  <c r="N203"/>
  <c r="N204"/>
  <c r="N205"/>
  <c r="N206"/>
  <c r="N207"/>
  <c r="N208"/>
  <c r="N209"/>
  <c r="N210"/>
  <c r="N211"/>
  <c r="N212"/>
  <c r="N213"/>
  <c r="H33"/>
  <c r="H34"/>
  <c r="E72"/>
  <c r="C30"/>
  <c r="H29"/>
  <c r="C34"/>
  <c r="E102"/>
  <c r="E101"/>
  <c r="E100"/>
  <c r="E99"/>
  <c r="E98"/>
  <c r="E97"/>
  <c r="E96"/>
  <c r="E95"/>
  <c r="E94"/>
  <c r="E93"/>
  <c r="E92"/>
  <c r="E91"/>
  <c r="E90"/>
  <c r="E89"/>
  <c r="E88"/>
  <c r="E87"/>
  <c r="E86"/>
  <c r="E85"/>
  <c r="E84"/>
  <c r="E83"/>
  <c r="E82"/>
  <c r="E81"/>
  <c r="E80"/>
  <c r="E79"/>
  <c r="E78"/>
  <c r="E77"/>
  <c r="E76"/>
  <c r="E75"/>
  <c r="E74"/>
  <c r="E73"/>
  <c r="H31"/>
  <c r="C35"/>
  <c r="K32"/>
  <c r="K33"/>
  <c r="C31"/>
  <c r="C32"/>
  <c r="H30"/>
  <c r="N22"/>
  <c r="O22"/>
  <c r="N25"/>
  <c r="O25"/>
  <c r="N23"/>
  <c r="O23"/>
  <c r="M25"/>
  <c r="M23"/>
  <c r="L26"/>
  <c r="L24"/>
  <c r="L22"/>
  <c r="N26"/>
  <c r="O26"/>
  <c r="N24"/>
  <c r="O24"/>
  <c r="M26"/>
  <c r="M24"/>
  <c r="M22"/>
  <c r="L25"/>
  <c r="L23"/>
  <c r="H32"/>
  <c r="K34"/>
  <c r="O33"/>
  <c r="P33"/>
  <c r="Q33"/>
  <c r="R33"/>
  <c r="S33"/>
  <c r="T33"/>
  <c r="U33"/>
  <c r="V33"/>
  <c r="K35"/>
  <c r="O34"/>
  <c r="O35"/>
  <c r="K36"/>
  <c r="Q34"/>
  <c r="R34"/>
  <c r="S34"/>
  <c r="T34"/>
  <c r="U34"/>
  <c r="V34"/>
  <c r="P34"/>
  <c r="P35"/>
  <c r="Q35"/>
  <c r="R35"/>
  <c r="S35"/>
  <c r="T35"/>
  <c r="U35"/>
  <c r="V35"/>
  <c r="O36"/>
  <c r="K37"/>
  <c r="P36"/>
  <c r="Q36"/>
  <c r="R36"/>
  <c r="S36"/>
  <c r="T36"/>
  <c r="U36"/>
  <c r="V36"/>
  <c r="O37"/>
  <c r="K38"/>
  <c r="Q37"/>
  <c r="R37"/>
  <c r="S37"/>
  <c r="T37"/>
  <c r="U37"/>
  <c r="V37"/>
  <c r="P37"/>
  <c r="O38"/>
  <c r="K39"/>
  <c r="P38"/>
  <c r="Q38"/>
  <c r="R38"/>
  <c r="S38"/>
  <c r="T38"/>
  <c r="U38"/>
  <c r="V38"/>
  <c r="O39"/>
  <c r="K40"/>
  <c r="P39"/>
  <c r="Q39"/>
  <c r="R39"/>
  <c r="S39"/>
  <c r="T39"/>
  <c r="U39"/>
  <c r="V39"/>
  <c r="O40"/>
  <c r="K41"/>
  <c r="Q40"/>
  <c r="R40"/>
  <c r="S40"/>
  <c r="T40"/>
  <c r="U40"/>
  <c r="V40"/>
  <c r="P40"/>
  <c r="O41"/>
  <c r="K42"/>
  <c r="Q41"/>
  <c r="R41"/>
  <c r="S41"/>
  <c r="T41"/>
  <c r="U41"/>
  <c r="V41"/>
  <c r="P41"/>
  <c r="O42"/>
  <c r="K43"/>
  <c r="P42"/>
  <c r="Q42"/>
  <c r="R42"/>
  <c r="S42"/>
  <c r="T42"/>
  <c r="U42"/>
  <c r="V42"/>
  <c r="O43"/>
  <c r="K44"/>
  <c r="P43"/>
  <c r="Q43"/>
  <c r="R43"/>
  <c r="S43"/>
  <c r="T43"/>
  <c r="U43"/>
  <c r="V43"/>
  <c r="O44"/>
  <c r="K45"/>
  <c r="P44"/>
  <c r="Q44"/>
  <c r="R44"/>
  <c r="S44"/>
  <c r="T44"/>
  <c r="U44"/>
  <c r="V44"/>
  <c r="O45"/>
  <c r="K46"/>
  <c r="P45"/>
  <c r="Q45"/>
  <c r="R45"/>
  <c r="S45"/>
  <c r="T45"/>
  <c r="U45"/>
  <c r="V45"/>
  <c r="O46"/>
  <c r="K47"/>
  <c r="O47"/>
  <c r="K48"/>
  <c r="Q46"/>
  <c r="R46"/>
  <c r="S46"/>
  <c r="T46"/>
  <c r="U46"/>
  <c r="V46"/>
  <c r="P46"/>
  <c r="Q47"/>
  <c r="R47"/>
  <c r="S47"/>
  <c r="T47"/>
  <c r="U47"/>
  <c r="V47"/>
  <c r="P47"/>
  <c r="O48"/>
  <c r="K49"/>
  <c r="P48"/>
  <c r="Q48"/>
  <c r="R48"/>
  <c r="S48"/>
  <c r="T48"/>
  <c r="U48"/>
  <c r="V48"/>
  <c r="O49"/>
  <c r="K50"/>
  <c r="P49"/>
  <c r="Q49"/>
  <c r="R49"/>
  <c r="S49"/>
  <c r="T49"/>
  <c r="U49"/>
  <c r="V49"/>
  <c r="O50"/>
  <c r="K51"/>
  <c r="Q50"/>
  <c r="R50"/>
  <c r="S50"/>
  <c r="T50"/>
  <c r="U50"/>
  <c r="V50"/>
  <c r="P50"/>
  <c r="O51"/>
  <c r="K52"/>
  <c r="Q51"/>
  <c r="R51"/>
  <c r="S51"/>
  <c r="T51"/>
  <c r="U51"/>
  <c r="V51"/>
  <c r="P51"/>
  <c r="O52"/>
  <c r="K53"/>
  <c r="P52"/>
  <c r="Q52"/>
  <c r="R52"/>
  <c r="S52"/>
  <c r="T52"/>
  <c r="U52"/>
  <c r="V52"/>
  <c r="O53"/>
  <c r="K54"/>
  <c r="P53"/>
  <c r="Q53"/>
  <c r="R53"/>
  <c r="S53"/>
  <c r="T53"/>
  <c r="U53"/>
  <c r="V53"/>
  <c r="O54"/>
  <c r="K55"/>
  <c r="P54"/>
  <c r="Q54"/>
  <c r="R54"/>
  <c r="S54"/>
  <c r="T54"/>
  <c r="U54"/>
  <c r="V54"/>
  <c r="O55"/>
  <c r="K56"/>
  <c r="P55"/>
  <c r="Q55"/>
  <c r="R55"/>
  <c r="S55"/>
  <c r="T55"/>
  <c r="U55"/>
  <c r="V55"/>
  <c r="K57"/>
  <c r="O56"/>
  <c r="O57"/>
  <c r="K58"/>
  <c r="Q56"/>
  <c r="R56"/>
  <c r="S56"/>
  <c r="T56"/>
  <c r="U56"/>
  <c r="V56"/>
  <c r="P56"/>
  <c r="Q57"/>
  <c r="R57"/>
  <c r="S57"/>
  <c r="T57"/>
  <c r="U57"/>
  <c r="V57"/>
  <c r="P57"/>
  <c r="K59"/>
  <c r="O58"/>
  <c r="O59"/>
  <c r="K60"/>
  <c r="P58"/>
  <c r="Q58"/>
  <c r="R58"/>
  <c r="S58"/>
  <c r="T58"/>
  <c r="U58"/>
  <c r="V58"/>
  <c r="P59"/>
  <c r="Q59"/>
  <c r="R59"/>
  <c r="S59"/>
  <c r="T59"/>
  <c r="U59"/>
  <c r="V59"/>
  <c r="O60"/>
  <c r="K61"/>
  <c r="Q60"/>
  <c r="R60"/>
  <c r="S60"/>
  <c r="T60"/>
  <c r="U60"/>
  <c r="V60"/>
  <c r="P60"/>
  <c r="O61"/>
  <c r="K62"/>
  <c r="P61"/>
  <c r="Q61"/>
  <c r="R61"/>
  <c r="S61"/>
  <c r="T61"/>
  <c r="U61"/>
  <c r="V61"/>
  <c r="K63"/>
  <c r="O62"/>
  <c r="O63"/>
  <c r="K64"/>
  <c r="P62"/>
  <c r="Q62"/>
  <c r="R62"/>
  <c r="S62"/>
  <c r="T62"/>
  <c r="U62"/>
  <c r="V62"/>
  <c r="Q63"/>
  <c r="R63"/>
  <c r="S63"/>
  <c r="T63"/>
  <c r="U63"/>
  <c r="V63"/>
  <c r="P63"/>
  <c r="O64"/>
  <c r="K65"/>
  <c r="P64"/>
  <c r="Q64"/>
  <c r="R64"/>
  <c r="S64"/>
  <c r="T64"/>
  <c r="U64"/>
  <c r="V64"/>
  <c r="O65"/>
  <c r="K66"/>
  <c r="P65"/>
  <c r="Q65"/>
  <c r="R65"/>
  <c r="S65"/>
  <c r="T65"/>
  <c r="U65"/>
  <c r="V65"/>
  <c r="O66"/>
  <c r="K67"/>
  <c r="Q66"/>
  <c r="R66"/>
  <c r="S66"/>
  <c r="T66"/>
  <c r="U66"/>
  <c r="V66"/>
  <c r="P66"/>
  <c r="O67"/>
  <c r="K68"/>
  <c r="Q67"/>
  <c r="R67"/>
  <c r="S67"/>
  <c r="T67"/>
  <c r="U67"/>
  <c r="V67"/>
  <c r="P67"/>
  <c r="O68"/>
  <c r="K69"/>
  <c r="P68"/>
  <c r="Q68"/>
  <c r="R68"/>
  <c r="S68"/>
  <c r="T68"/>
  <c r="U68"/>
  <c r="V68"/>
  <c r="O69"/>
  <c r="K70"/>
  <c r="O70"/>
  <c r="K71"/>
  <c r="P69"/>
  <c r="Q69"/>
  <c r="R69"/>
  <c r="S69"/>
  <c r="T69"/>
  <c r="U69"/>
  <c r="V69"/>
  <c r="P70"/>
  <c r="Q70"/>
  <c r="R70"/>
  <c r="S70"/>
  <c r="T70"/>
  <c r="U70"/>
  <c r="V70"/>
  <c r="K72"/>
  <c r="O71"/>
  <c r="Q71"/>
  <c r="R71"/>
  <c r="S71"/>
  <c r="T71"/>
  <c r="U71"/>
  <c r="V71"/>
  <c r="P71"/>
  <c r="K73"/>
  <c r="O72"/>
  <c r="O73"/>
  <c r="K74"/>
  <c r="Q72"/>
  <c r="R72"/>
  <c r="S72"/>
  <c r="T72"/>
  <c r="U72"/>
  <c r="V72"/>
  <c r="P72"/>
  <c r="P73"/>
  <c r="Q73"/>
  <c r="R73"/>
  <c r="S73"/>
  <c r="T73"/>
  <c r="U73"/>
  <c r="V73"/>
  <c r="O74"/>
  <c r="K75"/>
  <c r="P74"/>
  <c r="Q74"/>
  <c r="R74"/>
  <c r="S74"/>
  <c r="T74"/>
  <c r="U74"/>
  <c r="V74"/>
  <c r="O75"/>
  <c r="K76"/>
  <c r="P75"/>
  <c r="Q75"/>
  <c r="R75"/>
  <c r="S75"/>
  <c r="T75"/>
  <c r="U75"/>
  <c r="V75"/>
  <c r="K77"/>
  <c r="O76"/>
  <c r="Q76"/>
  <c r="R76"/>
  <c r="S76"/>
  <c r="T76"/>
  <c r="U76"/>
  <c r="V76"/>
  <c r="P76"/>
  <c r="O77"/>
  <c r="K78"/>
  <c r="P77"/>
  <c r="Q77"/>
  <c r="R77"/>
  <c r="S77"/>
  <c r="T77"/>
  <c r="U77"/>
  <c r="V77"/>
  <c r="O78"/>
  <c r="K79"/>
  <c r="K80"/>
  <c r="O79"/>
  <c r="Q78"/>
  <c r="R78"/>
  <c r="S78"/>
  <c r="T78"/>
  <c r="U78"/>
  <c r="V78"/>
  <c r="P78"/>
  <c r="O80"/>
  <c r="K81"/>
  <c r="P79"/>
  <c r="Q79"/>
  <c r="R79"/>
  <c r="S79"/>
  <c r="T79"/>
  <c r="U79"/>
  <c r="V79"/>
  <c r="Q80"/>
  <c r="R80"/>
  <c r="S80"/>
  <c r="T80"/>
  <c r="U80"/>
  <c r="V80"/>
  <c r="P80"/>
  <c r="O81"/>
  <c r="K82"/>
  <c r="Q81"/>
  <c r="R81"/>
  <c r="S81"/>
  <c r="T81"/>
  <c r="U81"/>
  <c r="V81"/>
  <c r="P81"/>
  <c r="K83"/>
  <c r="O82"/>
  <c r="O83"/>
  <c r="K84"/>
  <c r="P82"/>
  <c r="Q82"/>
  <c r="R82"/>
  <c r="S82"/>
  <c r="T82"/>
  <c r="U82"/>
  <c r="V82"/>
  <c r="P83"/>
  <c r="Q83"/>
  <c r="R83"/>
  <c r="S83"/>
  <c r="T83"/>
  <c r="U83"/>
  <c r="V83"/>
  <c r="O84"/>
  <c r="K85"/>
  <c r="O85"/>
  <c r="K86"/>
  <c r="Q84"/>
  <c r="R84"/>
  <c r="S84"/>
  <c r="T84"/>
  <c r="U84"/>
  <c r="V84"/>
  <c r="P84"/>
  <c r="P85"/>
  <c r="Q85"/>
  <c r="R85"/>
  <c r="S85"/>
  <c r="T85"/>
  <c r="U85"/>
  <c r="V85"/>
  <c r="K87"/>
  <c r="O86"/>
  <c r="P86"/>
  <c r="Q86"/>
  <c r="R86"/>
  <c r="S86"/>
  <c r="T86"/>
  <c r="U86"/>
  <c r="V86"/>
  <c r="O87"/>
  <c r="K88"/>
  <c r="O88"/>
  <c r="K89"/>
  <c r="P87"/>
  <c r="Q87"/>
  <c r="R87"/>
  <c r="S87"/>
  <c r="T87"/>
  <c r="U87"/>
  <c r="V87"/>
  <c r="Q88"/>
  <c r="R88"/>
  <c r="S88"/>
  <c r="T88"/>
  <c r="U88"/>
  <c r="V88"/>
  <c r="P88"/>
  <c r="O89"/>
  <c r="K90"/>
  <c r="P89"/>
  <c r="Q89"/>
  <c r="R89"/>
  <c r="S89"/>
  <c r="T89"/>
  <c r="U89"/>
  <c r="V89"/>
  <c r="K91"/>
  <c r="O90"/>
  <c r="P90"/>
  <c r="Q90"/>
  <c r="R90"/>
  <c r="S90"/>
  <c r="T90"/>
  <c r="U90"/>
  <c r="V90"/>
  <c r="O91"/>
  <c r="K92"/>
  <c r="O92"/>
  <c r="K93"/>
  <c r="Q91"/>
  <c r="R91"/>
  <c r="S91"/>
  <c r="T91"/>
  <c r="U91"/>
  <c r="V91"/>
  <c r="P91"/>
  <c r="Q92"/>
  <c r="R92"/>
  <c r="S92"/>
  <c r="T92"/>
  <c r="U92"/>
  <c r="V92"/>
  <c r="P92"/>
  <c r="O93"/>
  <c r="K94"/>
  <c r="P93"/>
  <c r="Q93"/>
  <c r="R93"/>
  <c r="S93"/>
  <c r="T93"/>
  <c r="U93"/>
  <c r="V93"/>
  <c r="O94"/>
  <c r="K95"/>
  <c r="O95"/>
  <c r="K96"/>
  <c r="P94"/>
  <c r="Q94"/>
  <c r="R94"/>
  <c r="S94"/>
  <c r="T94"/>
  <c r="U94"/>
  <c r="V94"/>
  <c r="Q95"/>
  <c r="R95"/>
  <c r="S95"/>
  <c r="T95"/>
  <c r="U95"/>
  <c r="V95"/>
  <c r="P95"/>
  <c r="O96"/>
  <c r="K97"/>
  <c r="Q96"/>
  <c r="R96"/>
  <c r="S96"/>
  <c r="T96"/>
  <c r="U96"/>
  <c r="V96"/>
  <c r="P96"/>
  <c r="K98"/>
  <c r="O97"/>
  <c r="O98"/>
  <c r="K99"/>
  <c r="P97"/>
  <c r="Q97"/>
  <c r="R97"/>
  <c r="S97"/>
  <c r="T97"/>
  <c r="U97"/>
  <c r="V97"/>
  <c r="P98"/>
  <c r="Q98"/>
  <c r="R98"/>
  <c r="S98"/>
  <c r="T98"/>
  <c r="U98"/>
  <c r="V98"/>
  <c r="O99"/>
  <c r="K100"/>
  <c r="Q99"/>
  <c r="R99"/>
  <c r="S99"/>
  <c r="T99"/>
  <c r="U99"/>
  <c r="V99"/>
  <c r="P99"/>
  <c r="K101"/>
  <c r="O100"/>
  <c r="K102"/>
  <c r="O101"/>
  <c r="P100"/>
  <c r="Q100"/>
  <c r="R100"/>
  <c r="S100"/>
  <c r="T100"/>
  <c r="U100"/>
  <c r="V100"/>
  <c r="O102"/>
  <c r="K103"/>
  <c r="P101"/>
  <c r="Q101"/>
  <c r="R101"/>
  <c r="S101"/>
  <c r="T101"/>
  <c r="U101"/>
  <c r="V101"/>
  <c r="Q102"/>
  <c r="R102"/>
  <c r="S102"/>
  <c r="T102"/>
  <c r="U102"/>
  <c r="V102"/>
  <c r="P102"/>
  <c r="K104"/>
  <c r="O103"/>
  <c r="K105"/>
  <c r="O104"/>
  <c r="Q103"/>
  <c r="R103"/>
  <c r="S103"/>
  <c r="T103"/>
  <c r="U103"/>
  <c r="V103"/>
  <c r="P103"/>
  <c r="O105"/>
  <c r="K106"/>
  <c r="P104"/>
  <c r="Q104"/>
  <c r="R104"/>
  <c r="S104"/>
  <c r="T104"/>
  <c r="U104"/>
  <c r="V104"/>
  <c r="P105"/>
  <c r="Q105"/>
  <c r="R105"/>
  <c r="S105"/>
  <c r="T105"/>
  <c r="U105"/>
  <c r="V105"/>
  <c r="O106"/>
  <c r="K107"/>
  <c r="K108"/>
  <c r="O107"/>
  <c r="Q106"/>
  <c r="R106"/>
  <c r="S106"/>
  <c r="T106"/>
  <c r="U106"/>
  <c r="V106"/>
  <c r="P106"/>
  <c r="K109"/>
  <c r="O108"/>
  <c r="Q107"/>
  <c r="R107"/>
  <c r="S107"/>
  <c r="T107"/>
  <c r="U107"/>
  <c r="V107"/>
  <c r="P107"/>
  <c r="O109"/>
  <c r="K110"/>
  <c r="P108"/>
  <c r="Q108"/>
  <c r="R108"/>
  <c r="S108"/>
  <c r="T108"/>
  <c r="U108"/>
  <c r="V108"/>
  <c r="P109"/>
  <c r="Q109"/>
  <c r="R109"/>
  <c r="S109"/>
  <c r="T109"/>
  <c r="U109"/>
  <c r="V109"/>
  <c r="O110"/>
  <c r="K111"/>
  <c r="K112"/>
  <c r="O111"/>
  <c r="P110"/>
  <c r="Q110"/>
  <c r="R110"/>
  <c r="S110"/>
  <c r="T110"/>
  <c r="U110"/>
  <c r="V110"/>
  <c r="K113"/>
  <c r="O112"/>
  <c r="P111"/>
  <c r="Q111"/>
  <c r="R111"/>
  <c r="S111"/>
  <c r="T111"/>
  <c r="U111"/>
  <c r="V111"/>
  <c r="K114"/>
  <c r="O113"/>
  <c r="Q112"/>
  <c r="R112"/>
  <c r="S112"/>
  <c r="T112"/>
  <c r="U112"/>
  <c r="V112"/>
  <c r="P112"/>
  <c r="O114"/>
  <c r="K115"/>
  <c r="P113"/>
  <c r="Q113"/>
  <c r="R113"/>
  <c r="S113"/>
  <c r="T113"/>
  <c r="U113"/>
  <c r="V113"/>
  <c r="P114"/>
  <c r="Q114"/>
  <c r="R114"/>
  <c r="S114"/>
  <c r="T114"/>
  <c r="U114"/>
  <c r="V114"/>
  <c r="O115"/>
  <c r="K116"/>
  <c r="Q115"/>
  <c r="R115"/>
  <c r="S115"/>
  <c r="T115"/>
  <c r="U115"/>
  <c r="V115"/>
  <c r="P115"/>
  <c r="K117"/>
  <c r="O116"/>
  <c r="K118"/>
  <c r="O117"/>
  <c r="P116"/>
  <c r="Q116"/>
  <c r="R116"/>
  <c r="S116"/>
  <c r="T116"/>
  <c r="U116"/>
  <c r="V116"/>
  <c r="O118"/>
  <c r="K119"/>
  <c r="P117"/>
  <c r="Q117"/>
  <c r="R117"/>
  <c r="S117"/>
  <c r="T117"/>
  <c r="U117"/>
  <c r="V117"/>
  <c r="Q118"/>
  <c r="R118"/>
  <c r="S118"/>
  <c r="T118"/>
  <c r="U118"/>
  <c r="V118"/>
  <c r="P118"/>
  <c r="K120"/>
  <c r="O119"/>
  <c r="O120"/>
  <c r="K121"/>
  <c r="Q119"/>
  <c r="R119"/>
  <c r="S119"/>
  <c r="T119"/>
  <c r="U119"/>
  <c r="V119"/>
  <c r="P119"/>
  <c r="P120"/>
  <c r="Q120"/>
  <c r="R120"/>
  <c r="S120"/>
  <c r="T120"/>
  <c r="U120"/>
  <c r="V120"/>
  <c r="O121"/>
  <c r="K122"/>
  <c r="O122"/>
  <c r="K123"/>
  <c r="P121"/>
  <c r="Q121"/>
  <c r="R121"/>
  <c r="S121"/>
  <c r="T121"/>
  <c r="U121"/>
  <c r="V121"/>
  <c r="P122"/>
  <c r="Q122"/>
  <c r="R122"/>
  <c r="S122"/>
  <c r="T122"/>
  <c r="U122"/>
  <c r="V122"/>
  <c r="K124"/>
  <c r="O123"/>
  <c r="P123"/>
  <c r="Q123"/>
  <c r="R123"/>
  <c r="S123"/>
  <c r="T123"/>
  <c r="U123"/>
  <c r="V123"/>
  <c r="K125"/>
  <c r="O124"/>
  <c r="Q124"/>
  <c r="R124"/>
  <c r="S124"/>
  <c r="T124"/>
  <c r="U124"/>
  <c r="V124"/>
  <c r="P124"/>
  <c r="O125"/>
  <c r="K126"/>
  <c r="Q125"/>
  <c r="R125"/>
  <c r="S125"/>
  <c r="T125"/>
  <c r="U125"/>
  <c r="V125"/>
  <c r="P125"/>
  <c r="O126"/>
  <c r="K127"/>
  <c r="P126"/>
  <c r="Q126"/>
  <c r="R126"/>
  <c r="S126"/>
  <c r="T126"/>
  <c r="U126"/>
  <c r="V126"/>
  <c r="O127"/>
  <c r="K128"/>
  <c r="O128"/>
  <c r="K129"/>
  <c r="P127"/>
  <c r="Q127"/>
  <c r="R127"/>
  <c r="S127"/>
  <c r="T127"/>
  <c r="U127"/>
  <c r="V127"/>
  <c r="Q128"/>
  <c r="R128"/>
  <c r="S128"/>
  <c r="T128"/>
  <c r="U128"/>
  <c r="V128"/>
  <c r="P128"/>
  <c r="O129"/>
  <c r="K130"/>
  <c r="P129"/>
  <c r="Q129"/>
  <c r="R129"/>
  <c r="S129"/>
  <c r="T129"/>
  <c r="U129"/>
  <c r="V129"/>
  <c r="K131"/>
  <c r="O130"/>
  <c r="P130"/>
  <c r="Q130"/>
  <c r="R130"/>
  <c r="S130"/>
  <c r="T130"/>
  <c r="U130"/>
  <c r="V130"/>
  <c r="O131"/>
  <c r="K132"/>
  <c r="O132"/>
  <c r="K133"/>
  <c r="P131"/>
  <c r="Q131"/>
  <c r="R131"/>
  <c r="S131"/>
  <c r="T131"/>
  <c r="U131"/>
  <c r="V131"/>
  <c r="Q132"/>
  <c r="R132"/>
  <c r="S132"/>
  <c r="T132"/>
  <c r="U132"/>
  <c r="V132"/>
  <c r="P132"/>
  <c r="K134"/>
  <c r="O133"/>
  <c r="K135"/>
  <c r="O134"/>
  <c r="Q133"/>
  <c r="R133"/>
  <c r="S133"/>
  <c r="T133"/>
  <c r="U133"/>
  <c r="V133"/>
  <c r="P133"/>
  <c r="O135"/>
  <c r="K136"/>
  <c r="P134"/>
  <c r="Q134"/>
  <c r="R134"/>
  <c r="S134"/>
  <c r="T134"/>
  <c r="U134"/>
  <c r="V134"/>
  <c r="P135"/>
  <c r="Q135"/>
  <c r="R135"/>
  <c r="S135"/>
  <c r="T135"/>
  <c r="U135"/>
  <c r="V135"/>
  <c r="O136"/>
  <c r="K137"/>
  <c r="Q136"/>
  <c r="R136"/>
  <c r="S136"/>
  <c r="T136"/>
  <c r="U136"/>
  <c r="V136"/>
  <c r="P136"/>
  <c r="K138"/>
  <c r="O137"/>
  <c r="K139"/>
  <c r="O138"/>
  <c r="P137"/>
  <c r="Q137"/>
  <c r="R137"/>
  <c r="S137"/>
  <c r="T137"/>
  <c r="U137"/>
  <c r="V137"/>
  <c r="O139"/>
  <c r="K140"/>
  <c r="P138"/>
  <c r="Q138"/>
  <c r="R138"/>
  <c r="S138"/>
  <c r="T138"/>
  <c r="U138"/>
  <c r="V138"/>
  <c r="Q139"/>
  <c r="R139"/>
  <c r="S139"/>
  <c r="T139"/>
  <c r="U139"/>
  <c r="V139"/>
  <c r="P139"/>
  <c r="K141"/>
  <c r="O140"/>
  <c r="O141"/>
  <c r="K142"/>
  <c r="Q140"/>
  <c r="R140"/>
  <c r="S140"/>
  <c r="T140"/>
  <c r="U140"/>
  <c r="V140"/>
  <c r="P140"/>
  <c r="P141"/>
  <c r="Q141"/>
  <c r="R141"/>
  <c r="S141"/>
  <c r="T141"/>
  <c r="U141"/>
  <c r="V141"/>
  <c r="O142"/>
  <c r="K143"/>
  <c r="O143"/>
  <c r="K144"/>
  <c r="P142"/>
  <c r="Q142"/>
  <c r="R142"/>
  <c r="S142"/>
  <c r="T142"/>
  <c r="U142"/>
  <c r="V142"/>
  <c r="P143"/>
  <c r="Q143"/>
  <c r="R143"/>
  <c r="S143"/>
  <c r="T143"/>
  <c r="U143"/>
  <c r="V143"/>
  <c r="K145"/>
  <c r="O144"/>
  <c r="P144"/>
  <c r="Q144"/>
  <c r="R144"/>
  <c r="S144"/>
  <c r="T144"/>
  <c r="U144"/>
  <c r="V144"/>
  <c r="K146"/>
  <c r="O145"/>
  <c r="P145"/>
  <c r="Q145"/>
  <c r="R145"/>
  <c r="S145"/>
  <c r="T145"/>
  <c r="U145"/>
  <c r="V145"/>
  <c r="K147"/>
  <c r="O146"/>
  <c r="P146"/>
  <c r="Q146"/>
  <c r="R146"/>
  <c r="S146"/>
  <c r="T146"/>
  <c r="U146"/>
  <c r="V146"/>
  <c r="O147"/>
  <c r="K148"/>
  <c r="K149"/>
  <c r="O148"/>
  <c r="P147"/>
  <c r="Q147"/>
  <c r="R147"/>
  <c r="S147"/>
  <c r="T147"/>
  <c r="U147"/>
  <c r="V147"/>
  <c r="K150"/>
  <c r="O149"/>
  <c r="Q148"/>
  <c r="R148"/>
  <c r="S148"/>
  <c r="T148"/>
  <c r="U148"/>
  <c r="V148"/>
  <c r="P148"/>
  <c r="K151"/>
  <c r="O150"/>
  <c r="Q149"/>
  <c r="R149"/>
  <c r="S149"/>
  <c r="T149"/>
  <c r="U149"/>
  <c r="V149"/>
  <c r="P149"/>
  <c r="O151"/>
  <c r="K152"/>
  <c r="P150"/>
  <c r="Q150"/>
  <c r="R150"/>
  <c r="S150"/>
  <c r="T150"/>
  <c r="U150"/>
  <c r="V150"/>
  <c r="P151"/>
  <c r="Q151"/>
  <c r="R151"/>
  <c r="S151"/>
  <c r="T151"/>
  <c r="U151"/>
  <c r="V151"/>
  <c r="O152"/>
  <c r="K153"/>
  <c r="Q152"/>
  <c r="R152"/>
  <c r="S152"/>
  <c r="T152"/>
  <c r="U152"/>
  <c r="V152"/>
  <c r="P152"/>
  <c r="K154"/>
  <c r="O153"/>
  <c r="O154"/>
  <c r="K155"/>
  <c r="Q153"/>
  <c r="R153"/>
  <c r="S153"/>
  <c r="T153"/>
  <c r="U153"/>
  <c r="V153"/>
  <c r="P153"/>
  <c r="P154"/>
  <c r="Q154"/>
  <c r="R154"/>
  <c r="S154"/>
  <c r="T154"/>
  <c r="U154"/>
  <c r="V154"/>
  <c r="O155"/>
  <c r="K156"/>
  <c r="O156"/>
  <c r="K157"/>
  <c r="P155"/>
  <c r="Q155"/>
  <c r="R155"/>
  <c r="S155"/>
  <c r="T155"/>
  <c r="U155"/>
  <c r="V155"/>
  <c r="Q156"/>
  <c r="R156"/>
  <c r="S156"/>
  <c r="T156"/>
  <c r="U156"/>
  <c r="V156"/>
  <c r="P156"/>
  <c r="K158"/>
  <c r="O157"/>
  <c r="O158"/>
  <c r="K159"/>
  <c r="P157"/>
  <c r="Q157"/>
  <c r="R157"/>
  <c r="S157"/>
  <c r="T157"/>
  <c r="U157"/>
  <c r="V157"/>
  <c r="P158"/>
  <c r="Q158"/>
  <c r="R158"/>
  <c r="S158"/>
  <c r="T158"/>
  <c r="U158"/>
  <c r="V158"/>
  <c r="O159"/>
  <c r="K160"/>
  <c r="O160"/>
  <c r="K161"/>
  <c r="Q159"/>
  <c r="R159"/>
  <c r="S159"/>
  <c r="T159"/>
  <c r="U159"/>
  <c r="V159"/>
  <c r="P159"/>
  <c r="Q160"/>
  <c r="R160"/>
  <c r="S160"/>
  <c r="T160"/>
  <c r="U160"/>
  <c r="V160"/>
  <c r="P160"/>
  <c r="K162"/>
  <c r="O161"/>
  <c r="O162"/>
  <c r="K163"/>
  <c r="P161"/>
  <c r="Q161"/>
  <c r="R161"/>
  <c r="S161"/>
  <c r="T161"/>
  <c r="U161"/>
  <c r="V161"/>
  <c r="P162"/>
  <c r="Q162"/>
  <c r="R162"/>
  <c r="S162"/>
  <c r="T162"/>
  <c r="U162"/>
  <c r="V162"/>
  <c r="O163"/>
  <c r="K164"/>
  <c r="P163"/>
  <c r="Q163"/>
  <c r="R163"/>
  <c r="S163"/>
  <c r="T163"/>
  <c r="U163"/>
  <c r="V163"/>
  <c r="K165"/>
  <c r="O164"/>
  <c r="Q164"/>
  <c r="R164"/>
  <c r="S164"/>
  <c r="T164"/>
  <c r="U164"/>
  <c r="V164"/>
  <c r="P164"/>
  <c r="K166"/>
  <c r="O165"/>
  <c r="O166"/>
  <c r="K167"/>
  <c r="P165"/>
  <c r="Q165"/>
  <c r="R165"/>
  <c r="S165"/>
  <c r="T165"/>
  <c r="U165"/>
  <c r="V165"/>
  <c r="Q166"/>
  <c r="R166"/>
  <c r="S166"/>
  <c r="T166"/>
  <c r="U166"/>
  <c r="V166"/>
  <c r="P166"/>
  <c r="O167"/>
  <c r="K168"/>
  <c r="P167"/>
  <c r="Q167"/>
  <c r="R167"/>
  <c r="S167"/>
  <c r="T167"/>
  <c r="U167"/>
  <c r="V167"/>
  <c r="O168"/>
  <c r="K169"/>
  <c r="Q168"/>
  <c r="R168"/>
  <c r="S168"/>
  <c r="T168"/>
  <c r="U168"/>
  <c r="V168"/>
  <c r="P168"/>
  <c r="K170"/>
  <c r="O169"/>
  <c r="K171"/>
  <c r="O170"/>
  <c r="Q169"/>
  <c r="R169"/>
  <c r="S169"/>
  <c r="T169"/>
  <c r="U169"/>
  <c r="V169"/>
  <c r="P169"/>
  <c r="K172"/>
  <c r="O171"/>
  <c r="Q170"/>
  <c r="R170"/>
  <c r="S170"/>
  <c r="T170"/>
  <c r="U170"/>
  <c r="V170"/>
  <c r="P170"/>
  <c r="K173"/>
  <c r="O172"/>
  <c r="Q171"/>
  <c r="R171"/>
  <c r="S171"/>
  <c r="T171"/>
  <c r="U171"/>
  <c r="V171"/>
  <c r="P171"/>
  <c r="K174"/>
  <c r="O173"/>
  <c r="Q172"/>
  <c r="R172"/>
  <c r="S172"/>
  <c r="T172"/>
  <c r="U172"/>
  <c r="V172"/>
  <c r="P172"/>
  <c r="K175"/>
  <c r="O174"/>
  <c r="Q173"/>
  <c r="R173"/>
  <c r="S173"/>
  <c r="T173"/>
  <c r="U173"/>
  <c r="V173"/>
  <c r="P173"/>
  <c r="K176"/>
  <c r="O175"/>
  <c r="Q174"/>
  <c r="R174"/>
  <c r="S174"/>
  <c r="T174"/>
  <c r="U174"/>
  <c r="V174"/>
  <c r="P174"/>
  <c r="K177"/>
  <c r="O176"/>
  <c r="Q175"/>
  <c r="R175"/>
  <c r="S175"/>
  <c r="T175"/>
  <c r="U175"/>
  <c r="V175"/>
  <c r="P175"/>
  <c r="K178"/>
  <c r="O177"/>
  <c r="Q176"/>
  <c r="R176"/>
  <c r="S176"/>
  <c r="T176"/>
  <c r="U176"/>
  <c r="V176"/>
  <c r="P176"/>
  <c r="K179"/>
  <c r="O178"/>
  <c r="P177"/>
  <c r="Q177"/>
  <c r="R177"/>
  <c r="S177"/>
  <c r="T177"/>
  <c r="U177"/>
  <c r="V177"/>
  <c r="O179"/>
  <c r="K180"/>
  <c r="Q178"/>
  <c r="R178"/>
  <c r="S178"/>
  <c r="T178"/>
  <c r="U178"/>
  <c r="V178"/>
  <c r="P178"/>
  <c r="Q179"/>
  <c r="R179"/>
  <c r="S179"/>
  <c r="T179"/>
  <c r="U179"/>
  <c r="V179"/>
  <c r="P179"/>
  <c r="K181"/>
  <c r="O180"/>
  <c r="K182"/>
  <c r="O181"/>
  <c r="Q180"/>
  <c r="R180"/>
  <c r="S180"/>
  <c r="T180"/>
  <c r="U180"/>
  <c r="V180"/>
  <c r="P180"/>
  <c r="K183"/>
  <c r="O182"/>
  <c r="Q181"/>
  <c r="R181"/>
  <c r="S181"/>
  <c r="T181"/>
  <c r="U181"/>
  <c r="V181"/>
  <c r="P181"/>
  <c r="K184"/>
  <c r="O183"/>
  <c r="Q182"/>
  <c r="R182"/>
  <c r="S182"/>
  <c r="T182"/>
  <c r="U182"/>
  <c r="V182"/>
  <c r="P182"/>
  <c r="K185"/>
  <c r="O184"/>
  <c r="P183"/>
  <c r="Q183"/>
  <c r="R183"/>
  <c r="S183"/>
  <c r="T183"/>
  <c r="U183"/>
  <c r="V183"/>
  <c r="O185"/>
  <c r="K186"/>
  <c r="Q184"/>
  <c r="R184"/>
  <c r="S184"/>
  <c r="T184"/>
  <c r="U184"/>
  <c r="V184"/>
  <c r="P184"/>
  <c r="P185"/>
  <c r="Q185"/>
  <c r="R185"/>
  <c r="S185"/>
  <c r="T185"/>
  <c r="U185"/>
  <c r="V185"/>
  <c r="O186"/>
  <c r="K187"/>
  <c r="K188"/>
  <c r="O187"/>
  <c r="Q186"/>
  <c r="R186"/>
  <c r="S186"/>
  <c r="T186"/>
  <c r="U186"/>
  <c r="V186"/>
  <c r="P186"/>
  <c r="O188"/>
  <c r="K189"/>
  <c r="P187"/>
  <c r="Q187"/>
  <c r="R187"/>
  <c r="S187"/>
  <c r="T187"/>
  <c r="U187"/>
  <c r="V187"/>
  <c r="Q188"/>
  <c r="R188"/>
  <c r="S188"/>
  <c r="T188"/>
  <c r="U188"/>
  <c r="V188"/>
  <c r="P188"/>
  <c r="K190"/>
  <c r="O189"/>
  <c r="K191"/>
  <c r="O190"/>
  <c r="Q189"/>
  <c r="R189"/>
  <c r="S189"/>
  <c r="T189"/>
  <c r="U189"/>
  <c r="V189"/>
  <c r="P189"/>
  <c r="O191"/>
  <c r="K192"/>
  <c r="Q190"/>
  <c r="R190"/>
  <c r="S190"/>
  <c r="T190"/>
  <c r="U190"/>
  <c r="V190"/>
  <c r="P190"/>
  <c r="Q191"/>
  <c r="R191"/>
  <c r="S191"/>
  <c r="T191"/>
  <c r="U191"/>
  <c r="V191"/>
  <c r="P191"/>
  <c r="K193"/>
  <c r="O192"/>
  <c r="K194"/>
  <c r="O193"/>
  <c r="Q192"/>
  <c r="R192"/>
  <c r="S192"/>
  <c r="T192"/>
  <c r="U192"/>
  <c r="V192"/>
  <c r="P192"/>
  <c r="K195"/>
  <c r="O194"/>
  <c r="Q193"/>
  <c r="R193"/>
  <c r="S193"/>
  <c r="T193"/>
  <c r="U193"/>
  <c r="V193"/>
  <c r="P193"/>
  <c r="K196"/>
  <c r="O195"/>
  <c r="Q194"/>
  <c r="R194"/>
  <c r="S194"/>
  <c r="T194"/>
  <c r="U194"/>
  <c r="V194"/>
  <c r="P194"/>
  <c r="K197"/>
  <c r="O196"/>
  <c r="Q195"/>
  <c r="R195"/>
  <c r="S195"/>
  <c r="T195"/>
  <c r="U195"/>
  <c r="V195"/>
  <c r="P195"/>
  <c r="K198"/>
  <c r="O197"/>
  <c r="Q196"/>
  <c r="R196"/>
  <c r="S196"/>
  <c r="T196"/>
  <c r="U196"/>
  <c r="V196"/>
  <c r="P196"/>
  <c r="K199"/>
  <c r="O198"/>
  <c r="P197"/>
  <c r="Q197"/>
  <c r="R197"/>
  <c r="S197"/>
  <c r="T197"/>
  <c r="U197"/>
  <c r="V197"/>
  <c r="O199"/>
  <c r="K200"/>
  <c r="Q198"/>
  <c r="R198"/>
  <c r="S198"/>
  <c r="T198"/>
  <c r="U198"/>
  <c r="V198"/>
  <c r="P198"/>
  <c r="P199"/>
  <c r="Q199"/>
  <c r="R199"/>
  <c r="S199"/>
  <c r="T199"/>
  <c r="U199"/>
  <c r="V199"/>
  <c r="O200"/>
  <c r="K201"/>
  <c r="K202"/>
  <c r="O201"/>
  <c r="P200"/>
  <c r="Q200"/>
  <c r="R200"/>
  <c r="S200"/>
  <c r="T200"/>
  <c r="U200"/>
  <c r="V200"/>
  <c r="O202"/>
  <c r="K203"/>
  <c r="P201"/>
  <c r="Q201"/>
  <c r="R201"/>
  <c r="S201"/>
  <c r="T201"/>
  <c r="U201"/>
  <c r="V201"/>
  <c r="Q202"/>
  <c r="R202"/>
  <c r="S202"/>
  <c r="T202"/>
  <c r="U202"/>
  <c r="V202"/>
  <c r="P202"/>
  <c r="O203"/>
  <c r="K204"/>
  <c r="P203"/>
  <c r="Q203"/>
  <c r="R203"/>
  <c r="S203"/>
  <c r="T203"/>
  <c r="U203"/>
  <c r="V203"/>
  <c r="O204"/>
  <c r="K205"/>
  <c r="K206"/>
  <c r="O205"/>
  <c r="P204"/>
  <c r="Q204"/>
  <c r="R204"/>
  <c r="S204"/>
  <c r="T204"/>
  <c r="U204"/>
  <c r="V204"/>
  <c r="O206"/>
  <c r="K207"/>
  <c r="P205"/>
  <c r="Q205"/>
  <c r="R205"/>
  <c r="S205"/>
  <c r="T205"/>
  <c r="U205"/>
  <c r="V205"/>
  <c r="P206"/>
  <c r="Q206"/>
  <c r="R206"/>
  <c r="S206"/>
  <c r="T206"/>
  <c r="U206"/>
  <c r="V206"/>
  <c r="O207"/>
  <c r="K208"/>
  <c r="O208"/>
  <c r="K209"/>
  <c r="Q207"/>
  <c r="R207"/>
  <c r="S207"/>
  <c r="T207"/>
  <c r="U207"/>
  <c r="V207"/>
  <c r="P207"/>
  <c r="P208"/>
  <c r="Q208"/>
  <c r="R208"/>
  <c r="S208"/>
  <c r="T208"/>
  <c r="U208"/>
  <c r="V208"/>
  <c r="O209"/>
  <c r="K210"/>
  <c r="Q209"/>
  <c r="R209"/>
  <c r="S209"/>
  <c r="T209"/>
  <c r="U209"/>
  <c r="V209"/>
  <c r="P209"/>
  <c r="O210"/>
  <c r="K211"/>
  <c r="Q210"/>
  <c r="R210"/>
  <c r="S210"/>
  <c r="T210"/>
  <c r="U210"/>
  <c r="V210"/>
  <c r="P210"/>
  <c r="O211"/>
  <c r="K212"/>
  <c r="P211"/>
  <c r="Q211"/>
  <c r="R211"/>
  <c r="S211"/>
  <c r="T211"/>
  <c r="U211"/>
  <c r="V211"/>
  <c r="K213"/>
  <c r="O213"/>
  <c r="O212"/>
  <c r="P212"/>
  <c r="Q212"/>
  <c r="R212"/>
  <c r="S212"/>
  <c r="T212"/>
  <c r="U212"/>
  <c r="V212"/>
  <c r="P213"/>
  <c r="Q213"/>
  <c r="R213"/>
  <c r="S213"/>
  <c r="T213"/>
  <c r="U213"/>
  <c r="V213"/>
</calcChain>
</file>

<file path=xl/sharedStrings.xml><?xml version="1.0" encoding="utf-8"?>
<sst xmlns="http://schemas.openxmlformats.org/spreadsheetml/2006/main" count="180" uniqueCount="71">
  <si>
    <t>meters</t>
  </si>
  <si>
    <t>cmts</t>
  </si>
  <si>
    <t>ISO</t>
  </si>
  <si>
    <t>Grafica de</t>
  </si>
  <si>
    <t>sec</t>
  </si>
  <si>
    <t>Freq</t>
  </si>
  <si>
    <t>Fase</t>
  </si>
  <si>
    <t>msec</t>
  </si>
  <si>
    <t>mts</t>
  </si>
  <si>
    <t>°C</t>
  </si>
  <si>
    <t>m/s</t>
  </si>
  <si>
    <t>1k</t>
  </si>
  <si>
    <t>1.25k</t>
  </si>
  <si>
    <t>1.6k</t>
  </si>
  <si>
    <t>2k</t>
  </si>
  <si>
    <t>2.5k</t>
  </si>
  <si>
    <t>3.15k</t>
  </si>
  <si>
    <t>4k</t>
  </si>
  <si>
    <t>5k</t>
  </si>
  <si>
    <t>6.3k</t>
  </si>
  <si>
    <t>8k</t>
  </si>
  <si>
    <t>10k</t>
  </si>
  <si>
    <t>12.5k</t>
  </si>
  <si>
    <t>16k</t>
  </si>
  <si>
    <t>20k</t>
  </si>
  <si>
    <t>Distance difference in feet</t>
  </si>
  <si>
    <t>feet</t>
  </si>
  <si>
    <t>Distance difference in inches</t>
  </si>
  <si>
    <t>inches</t>
  </si>
  <si>
    <t>Time difference in seconds</t>
  </si>
  <si>
    <t>Time difference in miliseconds</t>
  </si>
  <si>
    <t>Temperature</t>
  </si>
  <si>
    <t>°Fahrenheit</t>
  </si>
  <si>
    <t>Speed of Sound</t>
  </si>
  <si>
    <t>f/s</t>
  </si>
  <si>
    <t xml:space="preserve">        Wavelength (meters)</t>
  </si>
  <si>
    <t>Frequency</t>
  </si>
  <si>
    <t>Wavelength</t>
  </si>
  <si>
    <t>Period</t>
  </si>
  <si>
    <t>Hz</t>
  </si>
  <si>
    <t>ms</t>
  </si>
  <si>
    <t>ft</t>
  </si>
  <si>
    <t>in Hz (1/24)</t>
  </si>
  <si>
    <t>Range difference</t>
  </si>
  <si>
    <t>between</t>
  </si>
  <si>
    <t>trajectories</t>
  </si>
  <si>
    <t>in degrees</t>
  </si>
  <si>
    <t>decibels</t>
  </si>
  <si>
    <t>Degrees to value</t>
  </si>
  <si>
    <t>in cycles</t>
  </si>
  <si>
    <t>Difference:</t>
  </si>
  <si>
    <t>Sum in:</t>
  </si>
  <si>
    <t>decimal</t>
  </si>
  <si>
    <t xml:space="preserve">To Truncate: </t>
  </si>
  <si>
    <t>Value between</t>
  </si>
  <si>
    <t>1 and 0</t>
  </si>
  <si>
    <t>Degrees between</t>
  </si>
  <si>
    <t>0 and 360</t>
  </si>
  <si>
    <t>-180 and 180</t>
  </si>
  <si>
    <t>44.1k</t>
  </si>
  <si>
    <t>48k</t>
  </si>
  <si>
    <t>88.2k</t>
  </si>
  <si>
    <t>96k</t>
  </si>
  <si>
    <t>192k</t>
  </si>
  <si>
    <t>Sample Rate</t>
  </si>
  <si>
    <t>Time difference in samples</t>
  </si>
  <si>
    <t>samples</t>
  </si>
  <si>
    <t>1 cycle - 360°</t>
  </si>
  <si>
    <t>1/2 cycle -180°</t>
  </si>
  <si>
    <t>1/4 cycle -90°</t>
  </si>
  <si>
    <t>1/8th cycle - 45°</t>
  </si>
</sst>
</file>

<file path=xl/styles.xml><?xml version="1.0" encoding="utf-8"?>
<styleSheet xmlns="http://schemas.openxmlformats.org/spreadsheetml/2006/main">
  <numFmts count="4">
    <numFmt numFmtId="164" formatCode="0.0"/>
    <numFmt numFmtId="165" formatCode="0.0000"/>
    <numFmt numFmtId="166" formatCode="#,##0.000"/>
    <numFmt numFmtId="167" formatCode="0.00000"/>
  </numFmts>
  <fonts count="12">
    <font>
      <sz val="11"/>
      <color theme="1"/>
      <name val="Calibri"/>
      <family val="2"/>
      <scheme val="minor"/>
    </font>
    <font>
      <sz val="14"/>
      <color indexed="57"/>
      <name val="Arial"/>
      <family val="2"/>
    </font>
    <font>
      <sz val="14"/>
      <name val="Arial"/>
      <family val="2"/>
    </font>
    <font>
      <sz val="14"/>
      <color indexed="10"/>
      <name val="Arial"/>
      <family val="2"/>
    </font>
    <font>
      <sz val="14"/>
      <color indexed="12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10"/>
      <name val="Arial"/>
      <family val="2"/>
    </font>
    <font>
      <sz val="10"/>
      <color indexed="12"/>
      <name val="Arial"/>
      <family val="2"/>
    </font>
    <font>
      <sz val="10"/>
      <color indexed="10"/>
      <name val="Arial"/>
      <family val="2"/>
    </font>
    <font>
      <sz val="14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</fills>
  <borders count="27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1" fillId="0" borderId="1" xfId="0" applyFont="1" applyFill="1" applyBorder="1" applyProtection="1"/>
    <xf numFmtId="0" fontId="2" fillId="0" borderId="0" xfId="0" applyFont="1" applyFill="1" applyProtection="1"/>
    <xf numFmtId="0" fontId="2" fillId="0" borderId="2" xfId="0" applyFont="1" applyFill="1" applyBorder="1" applyAlignment="1" applyProtection="1">
      <alignment horizontal="center"/>
    </xf>
    <xf numFmtId="0" fontId="2" fillId="0" borderId="1" xfId="0" applyFont="1" applyFill="1" applyBorder="1" applyProtection="1"/>
    <xf numFmtId="0" fontId="2" fillId="0" borderId="0" xfId="0" applyFont="1" applyFill="1" applyBorder="1" applyAlignment="1" applyProtection="1">
      <alignment horizontal="center"/>
    </xf>
    <xf numFmtId="0" fontId="2" fillId="0" borderId="0" xfId="0" applyFont="1" applyFill="1" applyAlignment="1" applyProtection="1">
      <alignment horizontal="center"/>
    </xf>
    <xf numFmtId="0" fontId="3" fillId="0" borderId="3" xfId="0" applyFont="1" applyFill="1" applyBorder="1" applyProtection="1"/>
    <xf numFmtId="0" fontId="2" fillId="0" borderId="4" xfId="0" applyFont="1" applyFill="1" applyBorder="1" applyAlignment="1" applyProtection="1">
      <alignment horizontal="center"/>
    </xf>
    <xf numFmtId="0" fontId="2" fillId="0" borderId="5" xfId="0" applyFont="1" applyFill="1" applyBorder="1" applyProtection="1"/>
    <xf numFmtId="0" fontId="2" fillId="0" borderId="6" xfId="0" applyFont="1" applyFill="1" applyBorder="1" applyAlignment="1" applyProtection="1">
      <alignment horizontal="center"/>
    </xf>
    <xf numFmtId="0" fontId="2" fillId="0" borderId="7" xfId="0" applyFont="1" applyFill="1" applyBorder="1" applyAlignment="1" applyProtection="1">
      <alignment horizontal="center"/>
    </xf>
    <xf numFmtId="0" fontId="2" fillId="0" borderId="8" xfId="0" applyFont="1" applyFill="1" applyBorder="1" applyAlignment="1" applyProtection="1">
      <alignment horizontal="center"/>
    </xf>
    <xf numFmtId="0" fontId="2" fillId="0" borderId="9" xfId="0" applyFont="1" applyFill="1" applyBorder="1" applyAlignment="1" applyProtection="1">
      <alignment horizontal="center"/>
    </xf>
    <xf numFmtId="0" fontId="2" fillId="0" borderId="7" xfId="0" quotePrefix="1" applyFont="1" applyFill="1" applyBorder="1" applyAlignment="1" applyProtection="1">
      <alignment horizontal="center"/>
    </xf>
    <xf numFmtId="2" fontId="4" fillId="0" borderId="10" xfId="0" applyNumberFormat="1" applyFont="1" applyFill="1" applyBorder="1" applyProtection="1"/>
    <xf numFmtId="0" fontId="4" fillId="0" borderId="11" xfId="0" applyFont="1" applyFill="1" applyBorder="1" applyProtection="1"/>
    <xf numFmtId="0" fontId="4" fillId="0" borderId="6" xfId="0" applyFont="1" applyFill="1" applyBorder="1" applyAlignment="1" applyProtection="1">
      <alignment horizontal="center"/>
    </xf>
    <xf numFmtId="164" fontId="2" fillId="0" borderId="7" xfId="0" applyNumberFormat="1" applyFont="1" applyFill="1" applyBorder="1" applyAlignment="1" applyProtection="1">
      <alignment horizontal="center"/>
    </xf>
    <xf numFmtId="2" fontId="2" fillId="0" borderId="7" xfId="0" applyNumberFormat="1" applyFont="1" applyFill="1" applyBorder="1" applyAlignment="1" applyProtection="1">
      <alignment horizontal="center"/>
    </xf>
    <xf numFmtId="2" fontId="4" fillId="0" borderId="7" xfId="0" applyNumberFormat="1" applyFont="1" applyFill="1" applyBorder="1" applyAlignment="1" applyProtection="1">
      <alignment horizontal="center"/>
    </xf>
    <xf numFmtId="0" fontId="2" fillId="0" borderId="7" xfId="0" applyFont="1" applyFill="1" applyBorder="1" applyProtection="1"/>
    <xf numFmtId="0" fontId="1" fillId="0" borderId="3" xfId="0" applyFont="1" applyFill="1" applyBorder="1" applyProtection="1"/>
    <xf numFmtId="0" fontId="2" fillId="0" borderId="12" xfId="0" applyFont="1" applyFill="1" applyBorder="1" applyProtection="1"/>
    <xf numFmtId="0" fontId="3" fillId="0" borderId="7" xfId="0" applyFont="1" applyFill="1" applyBorder="1" applyAlignment="1" applyProtection="1">
      <alignment horizontal="center"/>
    </xf>
    <xf numFmtId="2" fontId="4" fillId="0" borderId="13" xfId="0" applyNumberFormat="1" applyFont="1" applyFill="1" applyBorder="1" applyAlignment="1" applyProtection="1">
      <alignment horizontal="center"/>
    </xf>
    <xf numFmtId="2" fontId="2" fillId="0" borderId="7" xfId="0" applyNumberFormat="1" applyFont="1" applyFill="1" applyBorder="1" applyProtection="1"/>
    <xf numFmtId="2" fontId="4" fillId="0" borderId="7" xfId="0" applyNumberFormat="1" applyFont="1" applyFill="1" applyBorder="1" applyProtection="1"/>
    <xf numFmtId="0" fontId="3" fillId="0" borderId="0" xfId="0" applyFont="1" applyFill="1" applyBorder="1" applyProtection="1"/>
    <xf numFmtId="0" fontId="2" fillId="0" borderId="0" xfId="0" applyFont="1" applyFill="1" applyBorder="1" applyProtection="1"/>
    <xf numFmtId="2" fontId="2" fillId="0" borderId="0" xfId="0" applyNumberFormat="1" applyFont="1" applyFill="1" applyAlignment="1" applyProtection="1"/>
    <xf numFmtId="0" fontId="3" fillId="0" borderId="0" xfId="0" applyFont="1" applyFill="1" applyProtection="1"/>
    <xf numFmtId="0" fontId="1" fillId="0" borderId="2" xfId="0" applyFont="1" applyFill="1" applyBorder="1" applyProtection="1"/>
    <xf numFmtId="0" fontId="1" fillId="2" borderId="14" xfId="0" applyFont="1" applyFill="1" applyBorder="1" applyProtection="1">
      <protection locked="0"/>
    </xf>
    <xf numFmtId="0" fontId="4" fillId="0" borderId="0" xfId="0" applyFont="1" applyFill="1" applyProtection="1"/>
    <xf numFmtId="165" fontId="1" fillId="2" borderId="14" xfId="0" applyNumberFormat="1" applyFont="1" applyFill="1" applyBorder="1" applyProtection="1"/>
    <xf numFmtId="0" fontId="3" fillId="0" borderId="10" xfId="0" applyFont="1" applyFill="1" applyBorder="1" applyProtection="1"/>
    <xf numFmtId="0" fontId="3" fillId="0" borderId="11" xfId="0" applyFont="1" applyFill="1" applyBorder="1" applyProtection="1"/>
    <xf numFmtId="166" fontId="3" fillId="0" borderId="11" xfId="0" applyNumberFormat="1" applyFont="1" applyFill="1" applyBorder="1" applyProtection="1"/>
    <xf numFmtId="0" fontId="3" fillId="0" borderId="8" xfId="0" applyFont="1" applyFill="1" applyBorder="1" applyProtection="1"/>
    <xf numFmtId="167" fontId="3" fillId="0" borderId="11" xfId="0" applyNumberFormat="1" applyFont="1" applyFill="1" applyBorder="1" applyAlignment="1" applyProtection="1"/>
    <xf numFmtId="165" fontId="3" fillId="0" borderId="11" xfId="0" applyNumberFormat="1" applyFont="1" applyFill="1" applyBorder="1" applyProtection="1"/>
    <xf numFmtId="0" fontId="1" fillId="0" borderId="10" xfId="0" applyFont="1" applyFill="1" applyBorder="1" applyProtection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Protection="1"/>
    <xf numFmtId="2" fontId="3" fillId="0" borderId="11" xfId="0" applyNumberFormat="1" applyFont="1" applyFill="1" applyBorder="1" applyAlignment="1" applyProtection="1">
      <alignment horizontal="right"/>
    </xf>
    <xf numFmtId="0" fontId="3" fillId="0" borderId="3" xfId="0" applyFont="1" applyFill="1" applyBorder="1" applyAlignment="1" applyProtection="1">
      <alignment horizontal="left"/>
    </xf>
    <xf numFmtId="0" fontId="5" fillId="3" borderId="10" xfId="0" applyFont="1" applyFill="1" applyBorder="1"/>
    <xf numFmtId="0" fontId="5" fillId="3" borderId="15" xfId="0" applyFont="1" applyFill="1" applyBorder="1"/>
    <xf numFmtId="0" fontId="5" fillId="3" borderId="3" xfId="0" applyFont="1" applyFill="1" applyBorder="1"/>
    <xf numFmtId="0" fontId="6" fillId="3" borderId="3" xfId="0" applyFont="1" applyFill="1" applyBorder="1"/>
    <xf numFmtId="0" fontId="6" fillId="0" borderId="0" xfId="0" applyFont="1" applyFill="1" applyBorder="1"/>
    <xf numFmtId="0" fontId="7" fillId="0" borderId="0" xfId="0" applyFont="1" applyFill="1" applyBorder="1"/>
    <xf numFmtId="0" fontId="6" fillId="0" borderId="11" xfId="0" applyFont="1" applyFill="1" applyBorder="1" applyAlignment="1">
      <alignment horizontal="center"/>
    </xf>
    <xf numFmtId="0" fontId="6" fillId="0" borderId="10" xfId="0" applyFont="1" applyFill="1" applyBorder="1" applyAlignment="1" applyProtection="1">
      <alignment horizontal="left"/>
    </xf>
    <xf numFmtId="0" fontId="6" fillId="0" borderId="3" xfId="0" applyFont="1" applyFill="1" applyBorder="1" applyAlignment="1" applyProtection="1">
      <alignment horizontal="center"/>
    </xf>
    <xf numFmtId="0" fontId="5" fillId="0" borderId="15" xfId="0" applyFont="1" applyFill="1" applyBorder="1" applyAlignment="1" applyProtection="1">
      <alignment horizontal="left"/>
    </xf>
    <xf numFmtId="0" fontId="5" fillId="0" borderId="15" xfId="0" applyFont="1" applyFill="1" applyBorder="1" applyAlignment="1" applyProtection="1">
      <alignment horizontal="center"/>
    </xf>
    <xf numFmtId="0" fontId="8" fillId="0" borderId="10" xfId="0" applyFont="1" applyFill="1" applyBorder="1" applyAlignment="1" applyProtection="1">
      <alignment horizontal="left"/>
    </xf>
    <xf numFmtId="0" fontId="6" fillId="0" borderId="3" xfId="0" applyFont="1" applyFill="1" applyBorder="1"/>
    <xf numFmtId="0" fontId="7" fillId="0" borderId="12" xfId="0" applyFont="1" applyFill="1" applyBorder="1" applyAlignment="1">
      <alignment horizontal="center"/>
    </xf>
    <xf numFmtId="4" fontId="7" fillId="0" borderId="16" xfId="0" applyNumberFormat="1" applyFont="1" applyFill="1" applyBorder="1" applyAlignment="1" applyProtection="1"/>
    <xf numFmtId="3" fontId="7" fillId="0" borderId="12" xfId="0" applyNumberFormat="1" applyFont="1" applyFill="1" applyBorder="1" applyAlignment="1" applyProtection="1">
      <alignment horizontal="center"/>
    </xf>
    <xf numFmtId="166" fontId="9" fillId="0" borderId="12" xfId="0" applyNumberFormat="1" applyFont="1" applyFill="1" applyBorder="1" applyProtection="1"/>
    <xf numFmtId="166" fontId="9" fillId="0" borderId="12" xfId="0" applyNumberFormat="1" applyFont="1" applyFill="1" applyBorder="1" applyAlignment="1" applyProtection="1">
      <alignment horizontal="center"/>
    </xf>
    <xf numFmtId="4" fontId="10" fillId="0" borderId="12" xfId="0" applyNumberFormat="1" applyFont="1" applyFill="1" applyBorder="1"/>
    <xf numFmtId="0" fontId="10" fillId="0" borderId="17" xfId="0" applyFont="1" applyFill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4" fontId="7" fillId="0" borderId="6" xfId="0" applyNumberFormat="1" applyFont="1" applyFill="1" applyBorder="1" applyAlignment="1" applyProtection="1"/>
    <xf numFmtId="3" fontId="7" fillId="0" borderId="7" xfId="0" applyNumberFormat="1" applyFont="1" applyFill="1" applyBorder="1" applyAlignment="1" applyProtection="1">
      <alignment horizontal="center"/>
    </xf>
    <xf numFmtId="166" fontId="9" fillId="0" borderId="7" xfId="0" applyNumberFormat="1" applyFont="1" applyFill="1" applyBorder="1" applyProtection="1"/>
    <xf numFmtId="166" fontId="9" fillId="0" borderId="7" xfId="0" applyNumberFormat="1" applyFont="1" applyFill="1" applyBorder="1" applyAlignment="1" applyProtection="1">
      <alignment horizontal="center"/>
    </xf>
    <xf numFmtId="4" fontId="10" fillId="0" borderId="7" xfId="0" applyNumberFormat="1" applyFont="1" applyFill="1" applyBorder="1"/>
    <xf numFmtId="0" fontId="10" fillId="0" borderId="18" xfId="0" applyFont="1" applyFill="1" applyBorder="1" applyAlignment="1">
      <alignment horizontal="center"/>
    </xf>
    <xf numFmtId="4" fontId="7" fillId="0" borderId="19" xfId="0" applyNumberFormat="1" applyFont="1" applyFill="1" applyBorder="1" applyAlignment="1" applyProtection="1"/>
    <xf numFmtId="3" fontId="7" fillId="0" borderId="20" xfId="0" applyNumberFormat="1" applyFont="1" applyFill="1" applyBorder="1" applyAlignment="1" applyProtection="1">
      <alignment horizontal="center"/>
    </xf>
    <xf numFmtId="166" fontId="9" fillId="0" borderId="20" xfId="0" applyNumberFormat="1" applyFont="1" applyFill="1" applyBorder="1" applyProtection="1"/>
    <xf numFmtId="166" fontId="9" fillId="0" borderId="20" xfId="0" applyNumberFormat="1" applyFont="1" applyFill="1" applyBorder="1" applyAlignment="1" applyProtection="1">
      <alignment horizontal="center"/>
    </xf>
    <xf numFmtId="4" fontId="10" fillId="0" borderId="20" xfId="0" applyNumberFormat="1" applyFont="1" applyFill="1" applyBorder="1"/>
    <xf numFmtId="0" fontId="10" fillId="0" borderId="21" xfId="0" applyFont="1" applyFill="1" applyBorder="1" applyAlignment="1">
      <alignment horizontal="center"/>
    </xf>
    <xf numFmtId="0" fontId="2" fillId="0" borderId="22" xfId="0" applyFont="1" applyFill="1" applyBorder="1" applyProtection="1"/>
    <xf numFmtId="0" fontId="2" fillId="0" borderId="23" xfId="0" applyFont="1" applyFill="1" applyBorder="1" applyAlignment="1" applyProtection="1">
      <alignment horizontal="center"/>
    </xf>
    <xf numFmtId="2" fontId="2" fillId="0" borderId="23" xfId="0" applyNumberFormat="1" applyFont="1" applyFill="1" applyBorder="1" applyAlignment="1" applyProtection="1">
      <alignment horizontal="center"/>
    </xf>
    <xf numFmtId="0" fontId="2" fillId="0" borderId="24" xfId="0" applyFont="1" applyFill="1" applyBorder="1" applyAlignment="1" applyProtection="1">
      <alignment horizontal="center"/>
    </xf>
    <xf numFmtId="0" fontId="2" fillId="0" borderId="25" xfId="0" applyFont="1" applyFill="1" applyBorder="1" applyProtection="1"/>
    <xf numFmtId="0" fontId="2" fillId="0" borderId="18" xfId="0" applyFont="1" applyFill="1" applyBorder="1" applyAlignment="1" applyProtection="1">
      <alignment horizontal="center"/>
    </xf>
    <xf numFmtId="0" fontId="2" fillId="0" borderId="26" xfId="0" applyFont="1" applyFill="1" applyBorder="1" applyProtection="1"/>
    <xf numFmtId="0" fontId="2" fillId="0" borderId="20" xfId="0" applyFont="1" applyFill="1" applyBorder="1" applyAlignment="1" applyProtection="1">
      <alignment horizontal="center"/>
    </xf>
    <xf numFmtId="2" fontId="2" fillId="0" borderId="20" xfId="0" applyNumberFormat="1" applyFont="1" applyFill="1" applyBorder="1" applyAlignment="1" applyProtection="1">
      <alignment horizontal="center"/>
    </xf>
    <xf numFmtId="0" fontId="2" fillId="0" borderId="21" xfId="0" applyFont="1" applyFill="1" applyBorder="1" applyAlignment="1" applyProtection="1">
      <alignment horizontal="center"/>
    </xf>
    <xf numFmtId="0" fontId="11" fillId="0" borderId="11" xfId="0" applyFont="1" applyFill="1" applyBorder="1" applyProtection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>
        <c:manualLayout>
          <c:layoutTarget val="inner"/>
          <c:xMode val="edge"/>
          <c:yMode val="edge"/>
          <c:x val="5.3824412240701239E-2"/>
          <c:y val="5.1359592380440987E-2"/>
          <c:w val="0.9423993581792951"/>
          <c:h val="0.79456310565035138"/>
        </c:manualLayout>
      </c:layout>
      <c:lineChart>
        <c:grouping val="stacked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[1]Imperial!$M$33:$M$213</c:f>
              <c:strCache>
                <c:ptCount val="181"/>
                <c:pt idx="0">
                  <c:v>20</c:v>
                </c:pt>
                <c:pt idx="1">
                  <c:v>20.78431373</c:v>
                </c:pt>
                <c:pt idx="2">
                  <c:v>21.59938485</c:v>
                </c:pt>
                <c:pt idx="3">
                  <c:v>22.44641955</c:v>
                </c:pt>
                <c:pt idx="4">
                  <c:v>23.3266713</c:v>
                </c:pt>
                <c:pt idx="5">
                  <c:v>24.24144272</c:v>
                </c:pt>
                <c:pt idx="6">
                  <c:v>25</c:v>
                </c:pt>
                <c:pt idx="7">
                  <c:v>26.18001254</c:v>
                </c:pt>
                <c:pt idx="8">
                  <c:v>27.2066797</c:v>
                </c:pt>
                <c:pt idx="9">
                  <c:v>28.27360831</c:v>
                </c:pt>
                <c:pt idx="10">
                  <c:v>29.38237726</c:v>
                </c:pt>
                <c:pt idx="11">
                  <c:v>30.53462735</c:v>
                </c:pt>
                <c:pt idx="12">
                  <c:v>31.5</c:v>
                </c:pt>
                <c:pt idx="13">
                  <c:v>32.97645838</c:v>
                </c:pt>
                <c:pt idx="14">
                  <c:v>34.26965282</c:v>
                </c:pt>
                <c:pt idx="15">
                  <c:v>35.61356077</c:v>
                </c:pt>
                <c:pt idx="16">
                  <c:v>37.010171</c:v>
                </c:pt>
                <c:pt idx="17">
                  <c:v>38.46155026</c:v>
                </c:pt>
                <c:pt idx="18">
                  <c:v>40</c:v>
                </c:pt>
                <c:pt idx="19">
                  <c:v>41.5372913</c:v>
                </c:pt>
                <c:pt idx="20">
                  <c:v>43.16620468</c:v>
                </c:pt>
                <c:pt idx="21">
                  <c:v>44.85899702</c:v>
                </c:pt>
                <c:pt idx="22">
                  <c:v>46.61817338</c:v>
                </c:pt>
                <c:pt idx="23">
                  <c:v>48.44633704</c:v>
                </c:pt>
                <c:pt idx="24">
                  <c:v>50</c:v>
                </c:pt>
                <c:pt idx="25">
                  <c:v>52.32055392</c:v>
                </c:pt>
                <c:pt idx="26">
                  <c:v>54.37234035</c:v>
                </c:pt>
                <c:pt idx="27">
                  <c:v>56.50458899</c:v>
                </c:pt>
                <c:pt idx="28">
                  <c:v>58.72045522</c:v>
                </c:pt>
                <c:pt idx="29">
                  <c:v>61.02321817</c:v>
                </c:pt>
                <c:pt idx="30">
                  <c:v>63</c:v>
                </c:pt>
                <c:pt idx="31">
                  <c:v>65.90319871</c:v>
                </c:pt>
                <c:pt idx="32">
                  <c:v>68.48763788</c:v>
                </c:pt>
                <c:pt idx="33">
                  <c:v>71.1734276</c:v>
                </c:pt>
                <c:pt idx="34">
                  <c:v>73.96454241</c:v>
                </c:pt>
                <c:pt idx="35">
                  <c:v>76.8651127</c:v>
                </c:pt>
                <c:pt idx="36">
                  <c:v>80</c:v>
                </c:pt>
                <c:pt idx="37">
                  <c:v>83.01195754</c:v>
                </c:pt>
                <c:pt idx="38">
                  <c:v>86.26732843</c:v>
                </c:pt>
                <c:pt idx="39">
                  <c:v>89.65036091</c:v>
                </c:pt>
                <c:pt idx="40">
                  <c:v>93.16606134</c:v>
                </c:pt>
                <c:pt idx="41">
                  <c:v>96.81963237</c:v>
                </c:pt>
                <c:pt idx="42">
                  <c:v>100</c:v>
                </c:pt>
                <c:pt idx="43">
                  <c:v>104.562225</c:v>
                </c:pt>
                <c:pt idx="44">
                  <c:v>108.6627045</c:v>
                </c:pt>
                <c:pt idx="45">
                  <c:v>112.923987</c:v>
                </c:pt>
                <c:pt idx="46">
                  <c:v>117.3523786</c:v>
                </c:pt>
                <c:pt idx="47">
                  <c:v>121.9544327</c:v>
                </c:pt>
                <c:pt idx="48">
                  <c:v>125</c:v>
                </c:pt>
                <c:pt idx="49">
                  <c:v>131.7070363</c:v>
                </c:pt>
                <c:pt idx="50">
                  <c:v>136.8720181</c:v>
                </c:pt>
                <c:pt idx="51">
                  <c:v>142.2395482</c:v>
                </c:pt>
                <c:pt idx="52">
                  <c:v>147.8175697</c:v>
                </c:pt>
                <c:pt idx="53">
                  <c:v>153.6143372</c:v>
                </c:pt>
                <c:pt idx="54">
                  <c:v>160</c:v>
                </c:pt>
                <c:pt idx="55">
                  <c:v>165.8987594</c:v>
                </c:pt>
                <c:pt idx="56">
                  <c:v>172.4045931</c:v>
                </c:pt>
                <c:pt idx="57">
                  <c:v>179.1655575</c:v>
                </c:pt>
                <c:pt idx="58">
                  <c:v>186.1916578</c:v>
                </c:pt>
                <c:pt idx="59">
                  <c:v>193.4932915</c:v>
                </c:pt>
                <c:pt idx="60">
                  <c:v>200</c:v>
                </c:pt>
                <c:pt idx="61">
                  <c:v>208.9668034</c:v>
                </c:pt>
                <c:pt idx="62">
                  <c:v>217.16158</c:v>
                </c:pt>
                <c:pt idx="63">
                  <c:v>225.6777204</c:v>
                </c:pt>
                <c:pt idx="64">
                  <c:v>234.5278271</c:v>
                </c:pt>
                <c:pt idx="65">
                  <c:v>243.7249968</c:v>
                </c:pt>
                <c:pt idx="66">
                  <c:v>250</c:v>
                </c:pt>
                <c:pt idx="67">
                  <c:v>263.2155002</c:v>
                </c:pt>
                <c:pt idx="68">
                  <c:v>273.5376767</c:v>
                </c:pt>
                <c:pt idx="69">
                  <c:v>284.2646444</c:v>
                </c:pt>
                <c:pt idx="70">
                  <c:v>295.4122775</c:v>
                </c:pt>
                <c:pt idx="71">
                  <c:v>306.9970727</c:v>
                </c:pt>
                <c:pt idx="72">
                  <c:v>315</c:v>
                </c:pt>
                <c:pt idx="73">
                  <c:v>331.5473961</c:v>
                </c:pt>
                <c:pt idx="74">
                  <c:v>344.5492547</c:v>
                </c:pt>
                <c:pt idx="75">
                  <c:v>358.0609902</c:v>
                </c:pt>
                <c:pt idx="76">
                  <c:v>372.1025977</c:v>
                </c:pt>
                <c:pt idx="77">
                  <c:v>386.6948564</c:v>
                </c:pt>
                <c:pt idx="78">
                  <c:v>400</c:v>
                </c:pt>
                <c:pt idx="79">
                  <c:v>417.6185512</c:v>
                </c:pt>
                <c:pt idx="80">
                  <c:v>433.9957493</c:v>
                </c:pt>
                <c:pt idx="81">
                  <c:v>451.0151904</c:v>
                </c:pt>
                <c:pt idx="82">
                  <c:v>468.7020606</c:v>
                </c:pt>
                <c:pt idx="83">
                  <c:v>487.0825336</c:v>
                </c:pt>
                <c:pt idx="84">
                  <c:v>500</c:v>
                </c:pt>
                <c:pt idx="85">
                  <c:v>526.0341549</c:v>
                </c:pt>
                <c:pt idx="86">
                  <c:v>546.6629453</c:v>
                </c:pt>
                <c:pt idx="87">
                  <c:v>568.1007079</c:v>
                </c:pt>
                <c:pt idx="88">
                  <c:v>590.379167</c:v>
                </c:pt>
                <c:pt idx="89">
                  <c:v>613.5312912</c:v>
                </c:pt>
                <c:pt idx="90">
                  <c:v>630</c:v>
                </c:pt>
                <c:pt idx="91">
                  <c:v>662.5949239</c:v>
                </c:pt>
                <c:pt idx="92">
                  <c:v>688.5790385</c:v>
                </c:pt>
                <c:pt idx="93">
                  <c:v>715.5821381</c:v>
                </c:pt>
                <c:pt idx="94">
                  <c:v>743.6441827</c:v>
                </c:pt>
                <c:pt idx="95">
                  <c:v>772.8066997</c:v>
                </c:pt>
                <c:pt idx="96">
                  <c:v>800</c:v>
                </c:pt>
                <c:pt idx="97">
                  <c:v>834.6074661</c:v>
                </c:pt>
                <c:pt idx="98">
                  <c:v>867.3371707</c:v>
                </c:pt>
                <c:pt idx="99">
                  <c:v>901.350393</c:v>
                </c:pt>
                <c:pt idx="100">
                  <c:v>936.6974673</c:v>
                </c:pt>
                <c:pt idx="101">
                  <c:v>973.4307013</c:v>
                </c:pt>
                <c:pt idx="102">
                  <c:v>1k</c:v>
                </c:pt>
                <c:pt idx="103">
                  <c:v>1051.275217</c:v>
                </c:pt>
                <c:pt idx="104">
                  <c:v>1092.501696</c:v>
                </c:pt>
                <c:pt idx="105">
                  <c:v>1135.3449</c:v>
                </c:pt>
                <c:pt idx="106">
                  <c:v>1179.868229</c:v>
                </c:pt>
                <c:pt idx="107">
                  <c:v>1226.137572</c:v>
                </c:pt>
                <c:pt idx="108">
                  <c:v>1.25k</c:v>
                </c:pt>
                <c:pt idx="109">
                  <c:v>1324.190865</c:v>
                </c:pt>
                <c:pt idx="110">
                  <c:v>1376.119918</c:v>
                </c:pt>
                <c:pt idx="111">
                  <c:v>1430.085405</c:v>
                </c:pt>
                <c:pt idx="112">
                  <c:v>1486.167186</c:v>
                </c:pt>
                <c:pt idx="113">
                  <c:v>1544.448252</c:v>
                </c:pt>
                <c:pt idx="114">
                  <c:v>1.6k</c:v>
                </c:pt>
                <c:pt idx="115">
                  <c:v>1667.956609</c:v>
                </c:pt>
                <c:pt idx="116">
                  <c:v>1733.366672</c:v>
                </c:pt>
                <c:pt idx="117">
                  <c:v>1801.341836</c:v>
                </c:pt>
                <c:pt idx="118">
                  <c:v>1871.982692</c:v>
                </c:pt>
                <c:pt idx="119">
                  <c:v>1945.393778</c:v>
                </c:pt>
                <c:pt idx="120">
                  <c:v>2k</c:v>
                </c:pt>
                <c:pt idx="121">
                  <c:v>2100.965445</c:v>
                </c:pt>
                <c:pt idx="122">
                  <c:v>2183.356247</c:v>
                </c:pt>
                <c:pt idx="123">
                  <c:v>2268.97806</c:v>
                </c:pt>
                <c:pt idx="124">
                  <c:v>2357.957592</c:v>
                </c:pt>
                <c:pt idx="125">
                  <c:v>2450.426517</c:v>
                </c:pt>
                <c:pt idx="126">
                  <c:v>2.5k</c:v>
                </c:pt>
                <c:pt idx="127">
                  <c:v>2646.38527</c:v>
                </c:pt>
                <c:pt idx="128">
                  <c:v>2750.165084</c:v>
                </c:pt>
                <c:pt idx="129">
                  <c:v>2858.014695</c:v>
                </c:pt>
                <c:pt idx="130">
                  <c:v>2970.093703</c:v>
                </c:pt>
                <c:pt idx="131">
                  <c:v>3086.567966</c:v>
                </c:pt>
                <c:pt idx="132">
                  <c:v>3.15k</c:v>
                </c:pt>
                <c:pt idx="133">
                  <c:v>3333.398468</c:v>
                </c:pt>
                <c:pt idx="134">
                  <c:v>3464.119977</c:v>
                </c:pt>
                <c:pt idx="135">
                  <c:v>3599.967819</c:v>
                </c:pt>
                <c:pt idx="136">
                  <c:v>3741.143028</c:v>
                </c:pt>
                <c:pt idx="137">
                  <c:v>3887.854519</c:v>
                </c:pt>
                <c:pt idx="138">
                  <c:v>4k</c:v>
                </c:pt>
                <c:pt idx="139">
                  <c:v>4198.7633</c:v>
                </c:pt>
                <c:pt idx="140">
                  <c:v>4363.420685</c:v>
                </c:pt>
                <c:pt idx="141">
                  <c:v>4534.535221</c:v>
                </c:pt>
                <c:pt idx="142">
                  <c:v>4712.360132</c:v>
                </c:pt>
                <c:pt idx="143">
                  <c:v>4897.158569</c:v>
                </c:pt>
                <c:pt idx="144">
                  <c:v>5k</c:v>
                </c:pt>
                <c:pt idx="145">
                  <c:v>5288.78063</c:v>
                </c:pt>
                <c:pt idx="146">
                  <c:v>5496.183792</c:v>
                </c:pt>
                <c:pt idx="147">
                  <c:v>5711.720411</c:v>
                </c:pt>
                <c:pt idx="148">
                  <c:v>5935.709447</c:v>
                </c:pt>
                <c:pt idx="149">
                  <c:v>6168.482367</c:v>
                </c:pt>
                <c:pt idx="150">
                  <c:v>6.3k</c:v>
                </c:pt>
                <c:pt idx="151">
                  <c:v>6661.771229</c:v>
                </c:pt>
                <c:pt idx="152">
                  <c:v>6923.01716</c:v>
                </c:pt>
                <c:pt idx="153">
                  <c:v>7194.508029</c:v>
                </c:pt>
                <c:pt idx="154">
                  <c:v>7476.645599</c:v>
                </c:pt>
                <c:pt idx="155">
                  <c:v>7769.847387</c:v>
                </c:pt>
                <c:pt idx="156">
                  <c:v>8k</c:v>
                </c:pt>
                <c:pt idx="157">
                  <c:v>8391.196198</c:v>
                </c:pt>
                <c:pt idx="158">
                  <c:v>8720.262715</c:v>
                </c:pt>
                <c:pt idx="159">
                  <c:v>9062.233802</c:v>
                </c:pt>
                <c:pt idx="160">
                  <c:v>9417.61552</c:v>
                </c:pt>
                <c:pt idx="161">
                  <c:v>9786.933776</c:v>
                </c:pt>
                <c:pt idx="162">
                  <c:v>10k</c:v>
                </c:pt>
                <c:pt idx="163">
                  <c:v>10569.58746</c:v>
                </c:pt>
                <c:pt idx="164">
                  <c:v>10984.08108</c:v>
                </c:pt>
                <c:pt idx="165">
                  <c:v>11414.82936</c:v>
                </c:pt>
                <c:pt idx="166">
                  <c:v>11862.46973</c:v>
                </c:pt>
                <c:pt idx="167">
                  <c:v>12327.66462</c:v>
                </c:pt>
                <c:pt idx="168">
                  <c:v>12.5k</c:v>
                </c:pt>
                <c:pt idx="169">
                  <c:v>13313.49862</c:v>
                </c:pt>
                <c:pt idx="170">
                  <c:v>13835.59661</c:v>
                </c:pt>
                <c:pt idx="171">
                  <c:v>14378.16902</c:v>
                </c:pt>
                <c:pt idx="172">
                  <c:v>14942.01879</c:v>
                </c:pt>
                <c:pt idx="173">
                  <c:v>15527.98031</c:v>
                </c:pt>
                <c:pt idx="174">
                  <c:v>16k</c:v>
                </c:pt>
                <c:pt idx="175">
                  <c:v>16769.74113</c:v>
                </c:pt>
                <c:pt idx="176">
                  <c:v>17427.37804</c:v>
                </c:pt>
                <c:pt idx="177">
                  <c:v>18110.80463</c:v>
                </c:pt>
                <c:pt idx="178">
                  <c:v>18821.03226</c:v>
                </c:pt>
                <c:pt idx="179">
                  <c:v>19559.11196</c:v>
                </c:pt>
                <c:pt idx="180">
                  <c:v>20k</c:v>
                </c:pt>
              </c:strCache>
            </c:strRef>
          </c:cat>
          <c:val>
            <c:numRef>
              <c:f>[1]Imperial!$P$33:$P$213</c:f>
              <c:numCache>
                <c:formatCode>General</c:formatCode>
                <c:ptCount val="181"/>
                <c:pt idx="0">
                  <c:v>6.0039167047588391</c:v>
                </c:pt>
                <c:pt idx="1">
                  <c:v>6.0025816379336963</c:v>
                </c:pt>
                <c:pt idx="2">
                  <c:v>6.0011396530717773</c:v>
                </c:pt>
                <c:pt idx="3">
                  <c:v>5.999582174396469</c:v>
                </c:pt>
                <c:pt idx="4">
                  <c:v>5.9978999360585439</c:v>
                </c:pt>
                <c:pt idx="5">
                  <c:v>5.9960829262373903</c:v>
                </c:pt>
                <c:pt idx="6">
                  <c:v>5.9941203266524283</c:v>
                </c:pt>
                <c:pt idx="7">
                  <c:v>5.9920004470975314</c:v>
                </c:pt>
                <c:pt idx="8">
                  <c:v>5.9897106545769594</c:v>
                </c:pt>
                <c:pt idx="9">
                  <c:v>5.9872372965835314</c:v>
                </c:pt>
                <c:pt idx="10">
                  <c:v>5.9845656180184665</c:v>
                </c:pt>
                <c:pt idx="11">
                  <c:v>5.9816796712067504</c:v>
                </c:pt>
                <c:pt idx="12">
                  <c:v>5.9785622184118399</c:v>
                </c:pt>
                <c:pt idx="13">
                  <c:v>5.975194626198328</c:v>
                </c:pt>
                <c:pt idx="14">
                  <c:v>5.971556750930251</c:v>
                </c:pt>
                <c:pt idx="15">
                  <c:v>5.9676268146255023</c:v>
                </c:pt>
                <c:pt idx="16">
                  <c:v>5.963381270312226</c:v>
                </c:pt>
                <c:pt idx="17">
                  <c:v>5.9587946559506371</c:v>
                </c:pt>
                <c:pt idx="18">
                  <c:v>5.9538394358919691</c:v>
                </c:pt>
                <c:pt idx="19">
                  <c:v>5.9484858287443609</c:v>
                </c:pt>
                <c:pt idx="20">
                  <c:v>5.9427016204019889</c:v>
                </c:pt>
                <c:pt idx="21">
                  <c:v>5.936451960866922</c:v>
                </c:pt>
                <c:pt idx="22">
                  <c:v>5.9296991433515478</c:v>
                </c:pt>
                <c:pt idx="23">
                  <c:v>5.9224023639905052</c:v>
                </c:pt>
                <c:pt idx="24">
                  <c:v>5.9145174603127852</c:v>
                </c:pt>
                <c:pt idx="25">
                  <c:v>5.905996626423871</c:v>
                </c:pt>
                <c:pt idx="26">
                  <c:v>5.8967881026214855</c:v>
                </c:pt>
                <c:pt idx="27">
                  <c:v>5.8868358369124678</c:v>
                </c:pt>
                <c:pt idx="28">
                  <c:v>5.8760791156082535</c:v>
                </c:pt>
                <c:pt idx="29">
                  <c:v>5.8644521598468309</c:v>
                </c:pt>
                <c:pt idx="30">
                  <c:v>5.8518836845135151</c:v>
                </c:pt>
                <c:pt idx="31">
                  <c:v>5.8382964156040531</c:v>
                </c:pt>
                <c:pt idx="32">
                  <c:v>5.8236065615822783</c:v>
                </c:pt>
                <c:pt idx="33">
                  <c:v>5.8077232337202309</c:v>
                </c:pt>
                <c:pt idx="34">
                  <c:v>5.7905478097585021</c:v>
                </c:pt>
                <c:pt idx="35">
                  <c:v>5.7719732344732595</c:v>
                </c:pt>
                <c:pt idx="36">
                  <c:v>5.7518832498653403</c:v>
                </c:pt>
                <c:pt idx="37">
                  <c:v>5.7301515466737847</c:v>
                </c:pt>
                <c:pt idx="38">
                  <c:v>5.7066408277338931</c:v>
                </c:pt>
                <c:pt idx="39">
                  <c:v>5.6812017723154407</c:v>
                </c:pt>
                <c:pt idx="40">
                  <c:v>5.6536718889494413</c:v>
                </c:pt>
                <c:pt idx="41">
                  <c:v>5.6238742423322456</c:v>
                </c:pt>
                <c:pt idx="42">
                  <c:v>5.5916160376224147</c:v>
                </c:pt>
                <c:pt idx="43">
                  <c:v>5.5566870427426176</c:v>
                </c:pt>
                <c:pt idx="44">
                  <c:v>5.518857826071196</c:v>
                </c:pt>
                <c:pt idx="45">
                  <c:v>5.4778777830372345</c:v>
                </c:pt>
                <c:pt idx="46">
                  <c:v>5.4334729204699039</c:v>
                </c:pt>
                <c:pt idx="47">
                  <c:v>5.3853433619085509</c:v>
                </c:pt>
                <c:pt idx="48">
                  <c:v>5.3331605302140144</c:v>
                </c:pt>
                <c:pt idx="49">
                  <c:v>5.2765639554261812</c:v>
                </c:pt>
                <c:pt idx="50">
                  <c:v>5.2151576454910185</c:v>
                </c:pt>
                <c:pt idx="51">
                  <c:v>5.1485059447172219</c:v>
                </c:pt>
                <c:pt idx="52">
                  <c:v>5.0761287889456108</c:v>
                </c:pt>
                <c:pt idx="53">
                  <c:v>4.9974962465374322</c:v>
                </c:pt>
                <c:pt idx="54">
                  <c:v>4.9120222092354879</c:v>
                </c:pt>
                <c:pt idx="55">
                  <c:v>4.8190570651511857</c:v>
                </c:pt>
                <c:pt idx="56">
                  <c:v>4.7178791454576849</c:v>
                </c:pt>
                <c:pt idx="57">
                  <c:v>4.6076846839292847</c:v>
                </c:pt>
                <c:pt idx="58">
                  <c:v>4.4875759602752012</c:v>
                </c:pt>
                <c:pt idx="59">
                  <c:v>4.3565472087262807</c:v>
                </c:pt>
                <c:pt idx="60">
                  <c:v>4.2134677547402717</c:v>
                </c:pt>
                <c:pt idx="61">
                  <c:v>4.0570616838716544</c:v>
                </c:pt>
                <c:pt idx="62">
                  <c:v>3.8858831317438041</c:v>
                </c:pt>
                <c:pt idx="63">
                  <c:v>3.6982859891393236</c:v>
                </c:pt>
                <c:pt idx="64">
                  <c:v>3.4923864064962453</c:v>
                </c:pt>
                <c:pt idx="65">
                  <c:v>3.2660159046387993</c:v>
                </c:pt>
                <c:pt idx="66">
                  <c:v>3.0166620718627062</c:v>
                </c:pt>
                <c:pt idx="67">
                  <c:v>2.7413926234534247</c:v>
                </c:pt>
                <c:pt idx="68">
                  <c:v>2.4367568126471499</c:v>
                </c:pt>
                <c:pt idx="69">
                  <c:v>2.0986554735527658</c:v>
                </c:pt>
                <c:pt idx="70">
                  <c:v>1.7221667748226492</c:v>
                </c:pt>
                <c:pt idx="71">
                  <c:v>1.3013080723259096</c:v>
                </c:pt>
                <c:pt idx="72">
                  <c:v>0.82870327713403735</c:v>
                </c:pt>
                <c:pt idx="73">
                  <c:v>0.2951065486320581</c:v>
                </c:pt>
                <c:pt idx="74">
                  <c:v>-0.31129967028546629</c:v>
                </c:pt>
                <c:pt idx="75">
                  <c:v>-1.0059747024202437</c:v>
                </c:pt>
                <c:pt idx="76">
                  <c:v>-1.8097176456336652</c:v>
                </c:pt>
                <c:pt idx="77">
                  <c:v>-2.7514963444947331</c:v>
                </c:pt>
                <c:pt idx="78">
                  <c:v>-3.8734541239053968</c:v>
                </c:pt>
                <c:pt idx="79">
                  <c:v>-5.2404816856872882</c:v>
                </c:pt>
                <c:pt idx="80">
                  <c:v>-6.9604933058756648</c:v>
                </c:pt>
                <c:pt idx="81">
                  <c:v>-9.2340435219293742</c:v>
                </c:pt>
                <c:pt idx="82">
                  <c:v>-12.50593299328373</c:v>
                </c:pt>
                <c:pt idx="83">
                  <c:v>-18.161735707489044</c:v>
                </c:pt>
                <c:pt idx="84">
                  <c:v>-45.517652941807739</c:v>
                </c:pt>
                <c:pt idx="85">
                  <c:v>-18.589935934058222</c:v>
                </c:pt>
                <c:pt idx="86">
                  <c:v>-12.22047532178882</c:v>
                </c:pt>
                <c:pt idx="87">
                  <c:v>-8.4942993350723377</c:v>
                </c:pt>
                <c:pt idx="88">
                  <c:v>-5.8374454826200841</c:v>
                </c:pt>
                <c:pt idx="89">
                  <c:v>-3.7695956662825831</c:v>
                </c:pt>
                <c:pt idx="90">
                  <c:v>-2.0802370392269083</c:v>
                </c:pt>
                <c:pt idx="91">
                  <c:v>-0.65892968483444814</c:v>
                </c:pt>
                <c:pt idx="92">
                  <c:v>0.55880377861954911</c:v>
                </c:pt>
                <c:pt idx="93">
                  <c:v>1.6132132834177761</c:v>
                </c:pt>
                <c:pt idx="94">
                  <c:v>2.5304334732695382</c:v>
                </c:pt>
                <c:pt idx="95">
                  <c:v>3.3276861003726621</c:v>
                </c:pt>
                <c:pt idx="96">
                  <c:v>4.0161474388985301</c:v>
                </c:pt>
                <c:pt idx="97">
                  <c:v>4.6025942224711294</c:v>
                </c:pt>
                <c:pt idx="98">
                  <c:v>5.0903521818350894</c:v>
                </c:pt>
                <c:pt idx="99">
                  <c:v>5.4798060132455575</c:v>
                </c:pt>
                <c:pt idx="100">
                  <c:v>5.7685963951154324</c:v>
                </c:pt>
                <c:pt idx="101">
                  <c:v>5.9515518627268165</c:v>
                </c:pt>
                <c:pt idx="102">
                  <c:v>6.0203449308687169</c:v>
                </c:pt>
                <c:pt idx="103">
                  <c:v>5.9627994958118951</c:v>
                </c:pt>
                <c:pt idx="104">
                  <c:v>5.7616844509410061</c:v>
                </c:pt>
                <c:pt idx="105">
                  <c:v>5.3926607884677615</c:v>
                </c:pt>
                <c:pt idx="106">
                  <c:v>4.8207018987588608</c:v>
                </c:pt>
                <c:pt idx="107">
                  <c:v>3.9935055667482855</c:v>
                </c:pt>
                <c:pt idx="108">
                  <c:v>2.8283431713648617</c:v>
                </c:pt>
                <c:pt idx="109">
                  <c:v>1.1825805009190966</c:v>
                </c:pt>
                <c:pt idx="110">
                  <c:v>-1.2247558338472739</c:v>
                </c:pt>
                <c:pt idx="111">
                  <c:v>-5.0894558835853845</c:v>
                </c:pt>
                <c:pt idx="112">
                  <c:v>-13.30598790230664</c:v>
                </c:pt>
                <c:pt idx="113">
                  <c:v>-16.806512023417653</c:v>
                </c:pt>
                <c:pt idx="114">
                  <c:v>-5.7807962105341772</c:v>
                </c:pt>
                <c:pt idx="115">
                  <c:v>-1.1226157827984564</c:v>
                </c:pt>
                <c:pt idx="116">
                  <c:v>1.743933496268526</c:v>
                </c:pt>
                <c:pt idx="117">
                  <c:v>3.6724909597697226</c:v>
                </c:pt>
                <c:pt idx="118">
                  <c:v>4.9616659591275507</c:v>
                </c:pt>
                <c:pt idx="119">
                  <c:v>5.7319191184440124</c:v>
                </c:pt>
                <c:pt idx="120">
                  <c:v>6.0188539852609368</c:v>
                </c:pt>
                <c:pt idx="121">
                  <c:v>5.7977360767418809</c:v>
                </c:pt>
                <c:pt idx="122">
                  <c:v>4.9753626049532613</c:v>
                </c:pt>
                <c:pt idx="123">
                  <c:v>3.3388586921380847</c:v>
                </c:pt>
                <c:pt idx="124">
                  <c:v>0.37233770056822324</c:v>
                </c:pt>
                <c:pt idx="125">
                  <c:v>-5.6932603858015307</c:v>
                </c:pt>
                <c:pt idx="126">
                  <c:v>-23.077151318650646</c:v>
                </c:pt>
                <c:pt idx="127">
                  <c:v>-3.4089092972461437</c:v>
                </c:pt>
                <c:pt idx="128">
                  <c:v>1.8379210693429098</c:v>
                </c:pt>
                <c:pt idx="129">
                  <c:v>4.5218880905605534</c:v>
                </c:pt>
                <c:pt idx="130">
                  <c:v>5.8018547784587255</c:v>
                </c:pt>
                <c:pt idx="131">
                  <c:v>5.9384139832348168</c:v>
                </c:pt>
                <c:pt idx="132">
                  <c:v>4.8269761472873363</c:v>
                </c:pt>
                <c:pt idx="133">
                  <c:v>1.8687628470891808</c:v>
                </c:pt>
                <c:pt idx="134">
                  <c:v>-5.6548803417301086</c:v>
                </c:pt>
                <c:pt idx="135">
                  <c:v>-10.094164915490589</c:v>
                </c:pt>
                <c:pt idx="136">
                  <c:v>0.98469485724357109</c:v>
                </c:pt>
                <c:pt idx="137">
                  <c:v>4.7798385254786826</c:v>
                </c:pt>
                <c:pt idx="138">
                  <c:v>6.0099361442880657</c:v>
                </c:pt>
                <c:pt idx="139">
                  <c:v>5.1458057060302203</c:v>
                </c:pt>
                <c:pt idx="140">
                  <c:v>1.2970648547222412</c:v>
                </c:pt>
                <c:pt idx="141">
                  <c:v>-14.977050435979001</c:v>
                </c:pt>
                <c:pt idx="142">
                  <c:v>-1.0042331372469002</c:v>
                </c:pt>
                <c:pt idx="143">
                  <c:v>4.7046986209221462</c:v>
                </c:pt>
                <c:pt idx="144">
                  <c:v>6.0058360691388231</c:v>
                </c:pt>
                <c:pt idx="145">
                  <c:v>3.8594062693174891</c:v>
                </c:pt>
                <c:pt idx="146">
                  <c:v>-6.0539005013381528</c:v>
                </c:pt>
                <c:pt idx="147">
                  <c:v>-1.8488160597967609</c:v>
                </c:pt>
                <c:pt idx="148">
                  <c:v>5.0636199954037187</c:v>
                </c:pt>
                <c:pt idx="149">
                  <c:v>5.7230036815154781</c:v>
                </c:pt>
                <c:pt idx="150">
                  <c:v>0.54092569437813287</c:v>
                </c:pt>
                <c:pt idx="151">
                  <c:v>-7.2916759079712428</c:v>
                </c:pt>
                <c:pt idx="152">
                  <c:v>4.667629729961301</c:v>
                </c:pt>
                <c:pt idx="153">
                  <c:v>5.6309654763847208</c:v>
                </c:pt>
                <c:pt idx="154">
                  <c:v>-2.1824477801890652</c:v>
                </c:pt>
                <c:pt idx="155">
                  <c:v>-0.22516184595888739</c:v>
                </c:pt>
                <c:pt idx="156">
                  <c:v>5.9600336133920973</c:v>
                </c:pt>
                <c:pt idx="157">
                  <c:v>2.2808518917892311</c:v>
                </c:pt>
                <c:pt idx="158">
                  <c:v>-4.2468081413177252</c:v>
                </c:pt>
                <c:pt idx="159">
                  <c:v>5.8462125636688178</c:v>
                </c:pt>
                <c:pt idx="160">
                  <c:v>1.8772572481306147</c:v>
                </c:pt>
                <c:pt idx="161">
                  <c:v>-0.7814987855107608</c:v>
                </c:pt>
                <c:pt idx="162">
                  <c:v>5.9831397539643083</c:v>
                </c:pt>
                <c:pt idx="163">
                  <c:v>-6.375634409928745</c:v>
                </c:pt>
                <c:pt idx="164">
                  <c:v>4.7436720019343444</c:v>
                </c:pt>
                <c:pt idx="165">
                  <c:v>2.8331039129705449</c:v>
                </c:pt>
                <c:pt idx="166">
                  <c:v>1.3213885248216024</c:v>
                </c:pt>
                <c:pt idx="167">
                  <c:v>4.9251426137133798</c:v>
                </c:pt>
                <c:pt idx="168">
                  <c:v>-1.7979856191952743</c:v>
                </c:pt>
                <c:pt idx="169">
                  <c:v>5.2906774952617592</c:v>
                </c:pt>
                <c:pt idx="170">
                  <c:v>-1.1941362437473948</c:v>
                </c:pt>
                <c:pt idx="171">
                  <c:v>4.5755289067842071</c:v>
                </c:pt>
                <c:pt idx="172">
                  <c:v>2.5687036320495693</c:v>
                </c:pt>
                <c:pt idx="173">
                  <c:v>0.91883299553057474</c:v>
                </c:pt>
                <c:pt idx="174">
                  <c:v>5.6912991556489096</c:v>
                </c:pt>
                <c:pt idx="175">
                  <c:v>-12.706515845200329</c:v>
                </c:pt>
                <c:pt idx="176">
                  <c:v>4.4547346628314326</c:v>
                </c:pt>
                <c:pt idx="177">
                  <c:v>5.1439824260561551</c:v>
                </c:pt>
                <c:pt idx="178">
                  <c:v>-8.5604179367626827</c:v>
                </c:pt>
                <c:pt idx="179">
                  <c:v>1.8527720176160494</c:v>
                </c:pt>
                <c:pt idx="180">
                  <c:v>5.9374978386288735</c:v>
                </c:pt>
              </c:numCache>
            </c:numRef>
          </c:val>
        </c:ser>
        <c:marker val="1"/>
        <c:axId val="56678272"/>
        <c:axId val="56679808"/>
      </c:lineChart>
      <c:catAx>
        <c:axId val="56678272"/>
        <c:scaling>
          <c:orientation val="minMax"/>
        </c:scaling>
        <c:axPos val="b"/>
        <c:numFmt formatCode="#,##0" sourceLinked="0"/>
        <c:majorTickMark val="none"/>
        <c:tickLblPos val="low"/>
        <c:spPr>
          <a:ln w="25400">
            <a:solidFill>
              <a:srgbClr val="C0C0C0"/>
            </a:solidFill>
            <a:prstDash val="sysDash"/>
          </a:ln>
        </c:spPr>
        <c:txPr>
          <a:bodyPr rot="-54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endParaRPr lang="en-US"/>
          </a:p>
        </c:txPr>
        <c:crossAx val="56679808"/>
        <c:crosses val="autoZero"/>
        <c:auto val="1"/>
        <c:lblAlgn val="ctr"/>
        <c:lblOffset val="100"/>
        <c:tickLblSkip val="6"/>
        <c:tickMarkSkip val="1"/>
      </c:catAx>
      <c:valAx>
        <c:axId val="56679808"/>
        <c:scaling>
          <c:orientation val="minMax"/>
          <c:max val="12"/>
          <c:min val="-24"/>
        </c:scaling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0" sourceLinked="0"/>
        <c:maj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endParaRPr lang="en-US"/>
          </a:p>
        </c:txPr>
        <c:crossAx val="56678272"/>
        <c:crosses val="autoZero"/>
        <c:crossBetween val="between"/>
        <c:majorUnit val="6"/>
        <c:minorUnit val="6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plotVisOnly val="1"/>
    <c:dispBlanksAs val="zero"/>
  </c:chart>
  <c:spPr>
    <a:solidFill>
      <a:srgbClr val="969696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Geneva"/>
          <a:ea typeface="Geneva"/>
          <a:cs typeface="Geneva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>
        <c:manualLayout>
          <c:layoutTarget val="inner"/>
          <c:xMode val="edge"/>
          <c:yMode val="edge"/>
          <c:x val="5.0094517958412133E-2"/>
          <c:y val="5.3892294355080438E-2"/>
          <c:w val="0.94423440453686203"/>
          <c:h val="0.7874263008547856"/>
        </c:manualLayout>
      </c:layout>
      <c:lineChart>
        <c:grouping val="standard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[1]Imperial!$M$33:$M$213</c:f>
              <c:strCache>
                <c:ptCount val="181"/>
                <c:pt idx="0">
                  <c:v>20</c:v>
                </c:pt>
                <c:pt idx="1">
                  <c:v>20.78431373</c:v>
                </c:pt>
                <c:pt idx="2">
                  <c:v>21.59938485</c:v>
                </c:pt>
                <c:pt idx="3">
                  <c:v>22.44641955</c:v>
                </c:pt>
                <c:pt idx="4">
                  <c:v>23.3266713</c:v>
                </c:pt>
                <c:pt idx="5">
                  <c:v>24.24144272</c:v>
                </c:pt>
                <c:pt idx="6">
                  <c:v>25</c:v>
                </c:pt>
                <c:pt idx="7">
                  <c:v>26.18001254</c:v>
                </c:pt>
                <c:pt idx="8">
                  <c:v>27.2066797</c:v>
                </c:pt>
                <c:pt idx="9">
                  <c:v>28.27360831</c:v>
                </c:pt>
                <c:pt idx="10">
                  <c:v>29.38237726</c:v>
                </c:pt>
                <c:pt idx="11">
                  <c:v>30.53462735</c:v>
                </c:pt>
                <c:pt idx="12">
                  <c:v>31.5</c:v>
                </c:pt>
                <c:pt idx="13">
                  <c:v>32.97645838</c:v>
                </c:pt>
                <c:pt idx="14">
                  <c:v>34.26965282</c:v>
                </c:pt>
                <c:pt idx="15">
                  <c:v>35.61356077</c:v>
                </c:pt>
                <c:pt idx="16">
                  <c:v>37.010171</c:v>
                </c:pt>
                <c:pt idx="17">
                  <c:v>38.46155026</c:v>
                </c:pt>
                <c:pt idx="18">
                  <c:v>40</c:v>
                </c:pt>
                <c:pt idx="19">
                  <c:v>41.5372913</c:v>
                </c:pt>
                <c:pt idx="20">
                  <c:v>43.16620468</c:v>
                </c:pt>
                <c:pt idx="21">
                  <c:v>44.85899702</c:v>
                </c:pt>
                <c:pt idx="22">
                  <c:v>46.61817338</c:v>
                </c:pt>
                <c:pt idx="23">
                  <c:v>48.44633704</c:v>
                </c:pt>
                <c:pt idx="24">
                  <c:v>50</c:v>
                </c:pt>
                <c:pt idx="25">
                  <c:v>52.32055392</c:v>
                </c:pt>
                <c:pt idx="26">
                  <c:v>54.37234035</c:v>
                </c:pt>
                <c:pt idx="27">
                  <c:v>56.50458899</c:v>
                </c:pt>
                <c:pt idx="28">
                  <c:v>58.72045522</c:v>
                </c:pt>
                <c:pt idx="29">
                  <c:v>61.02321817</c:v>
                </c:pt>
                <c:pt idx="30">
                  <c:v>63</c:v>
                </c:pt>
                <c:pt idx="31">
                  <c:v>65.90319871</c:v>
                </c:pt>
                <c:pt idx="32">
                  <c:v>68.48763788</c:v>
                </c:pt>
                <c:pt idx="33">
                  <c:v>71.1734276</c:v>
                </c:pt>
                <c:pt idx="34">
                  <c:v>73.96454241</c:v>
                </c:pt>
                <c:pt idx="35">
                  <c:v>76.8651127</c:v>
                </c:pt>
                <c:pt idx="36">
                  <c:v>80</c:v>
                </c:pt>
                <c:pt idx="37">
                  <c:v>83.01195754</c:v>
                </c:pt>
                <c:pt idx="38">
                  <c:v>86.26732843</c:v>
                </c:pt>
                <c:pt idx="39">
                  <c:v>89.65036091</c:v>
                </c:pt>
                <c:pt idx="40">
                  <c:v>93.16606134</c:v>
                </c:pt>
                <c:pt idx="41">
                  <c:v>96.81963237</c:v>
                </c:pt>
                <c:pt idx="42">
                  <c:v>100</c:v>
                </c:pt>
                <c:pt idx="43">
                  <c:v>104.562225</c:v>
                </c:pt>
                <c:pt idx="44">
                  <c:v>108.6627045</c:v>
                </c:pt>
                <c:pt idx="45">
                  <c:v>112.923987</c:v>
                </c:pt>
                <c:pt idx="46">
                  <c:v>117.3523786</c:v>
                </c:pt>
                <c:pt idx="47">
                  <c:v>121.9544327</c:v>
                </c:pt>
                <c:pt idx="48">
                  <c:v>125</c:v>
                </c:pt>
                <c:pt idx="49">
                  <c:v>131.7070363</c:v>
                </c:pt>
                <c:pt idx="50">
                  <c:v>136.8720181</c:v>
                </c:pt>
                <c:pt idx="51">
                  <c:v>142.2395482</c:v>
                </c:pt>
                <c:pt idx="52">
                  <c:v>147.8175697</c:v>
                </c:pt>
                <c:pt idx="53">
                  <c:v>153.6143372</c:v>
                </c:pt>
                <c:pt idx="54">
                  <c:v>160</c:v>
                </c:pt>
                <c:pt idx="55">
                  <c:v>165.8987594</c:v>
                </c:pt>
                <c:pt idx="56">
                  <c:v>172.4045931</c:v>
                </c:pt>
                <c:pt idx="57">
                  <c:v>179.1655575</c:v>
                </c:pt>
                <c:pt idx="58">
                  <c:v>186.1916578</c:v>
                </c:pt>
                <c:pt idx="59">
                  <c:v>193.4932915</c:v>
                </c:pt>
                <c:pt idx="60">
                  <c:v>200</c:v>
                </c:pt>
                <c:pt idx="61">
                  <c:v>208.9668034</c:v>
                </c:pt>
                <c:pt idx="62">
                  <c:v>217.16158</c:v>
                </c:pt>
                <c:pt idx="63">
                  <c:v>225.6777204</c:v>
                </c:pt>
                <c:pt idx="64">
                  <c:v>234.5278271</c:v>
                </c:pt>
                <c:pt idx="65">
                  <c:v>243.7249968</c:v>
                </c:pt>
                <c:pt idx="66">
                  <c:v>250</c:v>
                </c:pt>
                <c:pt idx="67">
                  <c:v>263.2155002</c:v>
                </c:pt>
                <c:pt idx="68">
                  <c:v>273.5376767</c:v>
                </c:pt>
                <c:pt idx="69">
                  <c:v>284.2646444</c:v>
                </c:pt>
                <c:pt idx="70">
                  <c:v>295.4122775</c:v>
                </c:pt>
                <c:pt idx="71">
                  <c:v>306.9970727</c:v>
                </c:pt>
                <c:pt idx="72">
                  <c:v>315</c:v>
                </c:pt>
                <c:pt idx="73">
                  <c:v>331.5473961</c:v>
                </c:pt>
                <c:pt idx="74">
                  <c:v>344.5492547</c:v>
                </c:pt>
                <c:pt idx="75">
                  <c:v>358.0609902</c:v>
                </c:pt>
                <c:pt idx="76">
                  <c:v>372.1025977</c:v>
                </c:pt>
                <c:pt idx="77">
                  <c:v>386.6948564</c:v>
                </c:pt>
                <c:pt idx="78">
                  <c:v>400</c:v>
                </c:pt>
                <c:pt idx="79">
                  <c:v>417.6185512</c:v>
                </c:pt>
                <c:pt idx="80">
                  <c:v>433.9957493</c:v>
                </c:pt>
                <c:pt idx="81">
                  <c:v>451.0151904</c:v>
                </c:pt>
                <c:pt idx="82">
                  <c:v>468.7020606</c:v>
                </c:pt>
                <c:pt idx="83">
                  <c:v>487.0825336</c:v>
                </c:pt>
                <c:pt idx="84">
                  <c:v>500</c:v>
                </c:pt>
                <c:pt idx="85">
                  <c:v>526.0341549</c:v>
                </c:pt>
                <c:pt idx="86">
                  <c:v>546.6629453</c:v>
                </c:pt>
                <c:pt idx="87">
                  <c:v>568.1007079</c:v>
                </c:pt>
                <c:pt idx="88">
                  <c:v>590.379167</c:v>
                </c:pt>
                <c:pt idx="89">
                  <c:v>613.5312912</c:v>
                </c:pt>
                <c:pt idx="90">
                  <c:v>630</c:v>
                </c:pt>
                <c:pt idx="91">
                  <c:v>662.5949239</c:v>
                </c:pt>
                <c:pt idx="92">
                  <c:v>688.5790385</c:v>
                </c:pt>
                <c:pt idx="93">
                  <c:v>715.5821381</c:v>
                </c:pt>
                <c:pt idx="94">
                  <c:v>743.6441827</c:v>
                </c:pt>
                <c:pt idx="95">
                  <c:v>772.8066997</c:v>
                </c:pt>
                <c:pt idx="96">
                  <c:v>800</c:v>
                </c:pt>
                <c:pt idx="97">
                  <c:v>834.6074661</c:v>
                </c:pt>
                <c:pt idx="98">
                  <c:v>867.3371707</c:v>
                </c:pt>
                <c:pt idx="99">
                  <c:v>901.350393</c:v>
                </c:pt>
                <c:pt idx="100">
                  <c:v>936.6974673</c:v>
                </c:pt>
                <c:pt idx="101">
                  <c:v>973.4307013</c:v>
                </c:pt>
                <c:pt idx="102">
                  <c:v>1k</c:v>
                </c:pt>
                <c:pt idx="103">
                  <c:v>1051.275217</c:v>
                </c:pt>
                <c:pt idx="104">
                  <c:v>1092.501696</c:v>
                </c:pt>
                <c:pt idx="105">
                  <c:v>1135.3449</c:v>
                </c:pt>
                <c:pt idx="106">
                  <c:v>1179.868229</c:v>
                </c:pt>
                <c:pt idx="107">
                  <c:v>1226.137572</c:v>
                </c:pt>
                <c:pt idx="108">
                  <c:v>1.25k</c:v>
                </c:pt>
                <c:pt idx="109">
                  <c:v>1324.190865</c:v>
                </c:pt>
                <c:pt idx="110">
                  <c:v>1376.119918</c:v>
                </c:pt>
                <c:pt idx="111">
                  <c:v>1430.085405</c:v>
                </c:pt>
                <c:pt idx="112">
                  <c:v>1486.167186</c:v>
                </c:pt>
                <c:pt idx="113">
                  <c:v>1544.448252</c:v>
                </c:pt>
                <c:pt idx="114">
                  <c:v>1.6k</c:v>
                </c:pt>
                <c:pt idx="115">
                  <c:v>1667.956609</c:v>
                </c:pt>
                <c:pt idx="116">
                  <c:v>1733.366672</c:v>
                </c:pt>
                <c:pt idx="117">
                  <c:v>1801.341836</c:v>
                </c:pt>
                <c:pt idx="118">
                  <c:v>1871.982692</c:v>
                </c:pt>
                <c:pt idx="119">
                  <c:v>1945.393778</c:v>
                </c:pt>
                <c:pt idx="120">
                  <c:v>2k</c:v>
                </c:pt>
                <c:pt idx="121">
                  <c:v>2100.965445</c:v>
                </c:pt>
                <c:pt idx="122">
                  <c:v>2183.356247</c:v>
                </c:pt>
                <c:pt idx="123">
                  <c:v>2268.97806</c:v>
                </c:pt>
                <c:pt idx="124">
                  <c:v>2357.957592</c:v>
                </c:pt>
                <c:pt idx="125">
                  <c:v>2450.426517</c:v>
                </c:pt>
                <c:pt idx="126">
                  <c:v>2.5k</c:v>
                </c:pt>
                <c:pt idx="127">
                  <c:v>2646.38527</c:v>
                </c:pt>
                <c:pt idx="128">
                  <c:v>2750.165084</c:v>
                </c:pt>
                <c:pt idx="129">
                  <c:v>2858.014695</c:v>
                </c:pt>
                <c:pt idx="130">
                  <c:v>2970.093703</c:v>
                </c:pt>
                <c:pt idx="131">
                  <c:v>3086.567966</c:v>
                </c:pt>
                <c:pt idx="132">
                  <c:v>3.15k</c:v>
                </c:pt>
                <c:pt idx="133">
                  <c:v>3333.398468</c:v>
                </c:pt>
                <c:pt idx="134">
                  <c:v>3464.119977</c:v>
                </c:pt>
                <c:pt idx="135">
                  <c:v>3599.967819</c:v>
                </c:pt>
                <c:pt idx="136">
                  <c:v>3741.143028</c:v>
                </c:pt>
                <c:pt idx="137">
                  <c:v>3887.854519</c:v>
                </c:pt>
                <c:pt idx="138">
                  <c:v>4k</c:v>
                </c:pt>
                <c:pt idx="139">
                  <c:v>4198.7633</c:v>
                </c:pt>
                <c:pt idx="140">
                  <c:v>4363.420685</c:v>
                </c:pt>
                <c:pt idx="141">
                  <c:v>4534.535221</c:v>
                </c:pt>
                <c:pt idx="142">
                  <c:v>4712.360132</c:v>
                </c:pt>
                <c:pt idx="143">
                  <c:v>4897.158569</c:v>
                </c:pt>
                <c:pt idx="144">
                  <c:v>5k</c:v>
                </c:pt>
                <c:pt idx="145">
                  <c:v>5288.78063</c:v>
                </c:pt>
                <c:pt idx="146">
                  <c:v>5496.183792</c:v>
                </c:pt>
                <c:pt idx="147">
                  <c:v>5711.720411</c:v>
                </c:pt>
                <c:pt idx="148">
                  <c:v>5935.709447</c:v>
                </c:pt>
                <c:pt idx="149">
                  <c:v>6168.482367</c:v>
                </c:pt>
                <c:pt idx="150">
                  <c:v>6.3k</c:v>
                </c:pt>
                <c:pt idx="151">
                  <c:v>6661.771229</c:v>
                </c:pt>
                <c:pt idx="152">
                  <c:v>6923.01716</c:v>
                </c:pt>
                <c:pt idx="153">
                  <c:v>7194.508029</c:v>
                </c:pt>
                <c:pt idx="154">
                  <c:v>7476.645599</c:v>
                </c:pt>
                <c:pt idx="155">
                  <c:v>7769.847387</c:v>
                </c:pt>
                <c:pt idx="156">
                  <c:v>8k</c:v>
                </c:pt>
                <c:pt idx="157">
                  <c:v>8391.196198</c:v>
                </c:pt>
                <c:pt idx="158">
                  <c:v>8720.262715</c:v>
                </c:pt>
                <c:pt idx="159">
                  <c:v>9062.233802</c:v>
                </c:pt>
                <c:pt idx="160">
                  <c:v>9417.61552</c:v>
                </c:pt>
                <c:pt idx="161">
                  <c:v>9786.933776</c:v>
                </c:pt>
                <c:pt idx="162">
                  <c:v>10k</c:v>
                </c:pt>
                <c:pt idx="163">
                  <c:v>10569.58746</c:v>
                </c:pt>
                <c:pt idx="164">
                  <c:v>10984.08108</c:v>
                </c:pt>
                <c:pt idx="165">
                  <c:v>11414.82936</c:v>
                </c:pt>
                <c:pt idx="166">
                  <c:v>11862.46973</c:v>
                </c:pt>
                <c:pt idx="167">
                  <c:v>12327.66462</c:v>
                </c:pt>
                <c:pt idx="168">
                  <c:v>12.5k</c:v>
                </c:pt>
                <c:pt idx="169">
                  <c:v>13313.49862</c:v>
                </c:pt>
                <c:pt idx="170">
                  <c:v>13835.59661</c:v>
                </c:pt>
                <c:pt idx="171">
                  <c:v>14378.16902</c:v>
                </c:pt>
                <c:pt idx="172">
                  <c:v>14942.01879</c:v>
                </c:pt>
                <c:pt idx="173">
                  <c:v>15527.98031</c:v>
                </c:pt>
                <c:pt idx="174">
                  <c:v>16k</c:v>
                </c:pt>
                <c:pt idx="175">
                  <c:v>16769.74113</c:v>
                </c:pt>
                <c:pt idx="176">
                  <c:v>17427.37804</c:v>
                </c:pt>
                <c:pt idx="177">
                  <c:v>18110.80463</c:v>
                </c:pt>
                <c:pt idx="178">
                  <c:v>18821.03226</c:v>
                </c:pt>
                <c:pt idx="179">
                  <c:v>19559.11196</c:v>
                </c:pt>
                <c:pt idx="180">
                  <c:v>20k</c:v>
                </c:pt>
              </c:strCache>
            </c:strRef>
          </c:cat>
          <c:val>
            <c:numRef>
              <c:f>[1]Imperial!$V$33:$V$213</c:f>
              <c:numCache>
                <c:formatCode>General</c:formatCode>
                <c:ptCount val="181"/>
                <c:pt idx="0">
                  <c:v>-7.10004705882353</c:v>
                </c:pt>
                <c:pt idx="1">
                  <c:v>-7.3784802768166102</c:v>
                </c:pt>
                <c:pt idx="2">
                  <c:v>-7.6678324445349082</c:v>
                </c:pt>
                <c:pt idx="3">
                  <c:v>-7.968531756085298</c:v>
                </c:pt>
                <c:pt idx="4">
                  <c:v>-8.2810231975004083</c:v>
                </c:pt>
                <c:pt idx="5">
                  <c:v>-8.6057692052455241</c:v>
                </c:pt>
                <c:pt idx="6">
                  <c:v>-8.9432503505492686</c:v>
                </c:pt>
                <c:pt idx="7">
                  <c:v>-9.2939660505708108</c:v>
                </c:pt>
                <c:pt idx="8">
                  <c:v>-9.6584353074559406</c:v>
                </c:pt>
                <c:pt idx="9">
                  <c:v>-10.037197476375784</c:v>
                </c:pt>
                <c:pt idx="10">
                  <c:v>-10.430813063684639</c:v>
                </c:pt>
                <c:pt idx="11">
                  <c:v>-10.839864556378155</c:v>
                </c:pt>
                <c:pt idx="12">
                  <c:v>-11.26495728407926</c:v>
                </c:pt>
                <c:pt idx="13">
                  <c:v>-11.706720314827468</c:v>
                </c:pt>
                <c:pt idx="14">
                  <c:v>-12.165807385997176</c:v>
                </c:pt>
                <c:pt idx="15">
                  <c:v>-12.642897871722555</c:v>
                </c:pt>
                <c:pt idx="16">
                  <c:v>-13.138697788260696</c:v>
                </c:pt>
                <c:pt idx="17">
                  <c:v>-13.653940838780724</c:v>
                </c:pt>
                <c:pt idx="18">
                  <c:v>-14.189389499125067</c:v>
                </c:pt>
                <c:pt idx="19">
                  <c:v>-14.745836146149584</c:v>
                </c:pt>
                <c:pt idx="20">
                  <c:v>-15.324104230312312</c:v>
                </c:pt>
                <c:pt idx="21">
                  <c:v>-15.925049494246126</c:v>
                </c:pt>
                <c:pt idx="22">
                  <c:v>-16.549561239118525</c:v>
                </c:pt>
                <c:pt idx="23">
                  <c:v>-17.198563640652587</c:v>
                </c:pt>
                <c:pt idx="24">
                  <c:v>-17.873017116756614</c:v>
                </c:pt>
                <c:pt idx="25">
                  <c:v>-18.573919748786288</c:v>
                </c:pt>
                <c:pt idx="26">
                  <c:v>-19.302308758542612</c:v>
                </c:pt>
                <c:pt idx="27">
                  <c:v>-20.059262043191342</c:v>
                </c:pt>
                <c:pt idx="28">
                  <c:v>-20.845899770375322</c:v>
                </c:pt>
                <c:pt idx="29">
                  <c:v>-21.663386035880233</c:v>
                </c:pt>
                <c:pt idx="30">
                  <c:v>-22.512930586306918</c:v>
                </c:pt>
                <c:pt idx="31">
                  <c:v>-23.39579060929934</c:v>
                </c:pt>
                <c:pt idx="32">
                  <c:v>-24.313272593977747</c:v>
                </c:pt>
                <c:pt idx="33">
                  <c:v>-25.26673426432982</c:v>
                </c:pt>
                <c:pt idx="34">
                  <c:v>-26.257586588421184</c:v>
                </c:pt>
                <c:pt idx="35">
                  <c:v>-27.287295866398491</c:v>
                </c:pt>
                <c:pt idx="36">
                  <c:v>-28.357385900374908</c:v>
                </c:pt>
                <c:pt idx="37">
                  <c:v>-29.469440249409221</c:v>
                </c:pt>
                <c:pt idx="38">
                  <c:v>-30.625104572915458</c:v>
                </c:pt>
                <c:pt idx="39">
                  <c:v>-31.826089065970969</c:v>
                </c:pt>
                <c:pt idx="40">
                  <c:v>-33.074170990126703</c:v>
                </c:pt>
                <c:pt idx="41">
                  <c:v>-34.371197303465003</c:v>
                </c:pt>
                <c:pt idx="42">
                  <c:v>-35.719087393796961</c:v>
                </c:pt>
                <c:pt idx="43">
                  <c:v>-37.119835919043915</c:v>
                </c:pt>
                <c:pt idx="44">
                  <c:v>-38.575515759006421</c:v>
                </c:pt>
                <c:pt idx="45">
                  <c:v>-40.088281082889026</c:v>
                </c:pt>
                <c:pt idx="46">
                  <c:v>-41.660370537119967</c:v>
                </c:pt>
                <c:pt idx="47">
                  <c:v>-43.294110558183505</c:v>
                </c:pt>
                <c:pt idx="48">
                  <c:v>-44.991918815367178</c:v>
                </c:pt>
                <c:pt idx="49">
                  <c:v>-46.756307788518832</c:v>
                </c:pt>
                <c:pt idx="50">
                  <c:v>-48.589888486107817</c:v>
                </c:pt>
                <c:pt idx="51">
                  <c:v>-50.495374309092441</c:v>
                </c:pt>
                <c:pt idx="52">
                  <c:v>-52.475585066311744</c:v>
                </c:pt>
                <c:pt idx="53">
                  <c:v>-54.533451147343584</c:v>
                </c:pt>
                <c:pt idx="54">
                  <c:v>-56.672017859004121</c:v>
                </c:pt>
                <c:pt idx="55">
                  <c:v>-58.894449931906259</c:v>
                </c:pt>
                <c:pt idx="56">
                  <c:v>-61.204036203745723</c:v>
                </c:pt>
                <c:pt idx="57">
                  <c:v>-63.604194486245561</c:v>
                </c:pt>
                <c:pt idx="58">
                  <c:v>-66.098476622961087</c:v>
                </c:pt>
                <c:pt idx="59">
                  <c:v>-68.690573745430143</c:v>
                </c:pt>
                <c:pt idx="60">
                  <c:v>-71.384321735447017</c:v>
                </c:pt>
                <c:pt idx="61">
                  <c:v>-74.183706901543005</c:v>
                </c:pt>
                <c:pt idx="62">
                  <c:v>-77.092871878074106</c:v>
                </c:pt>
                <c:pt idx="63">
                  <c:v>-80.116121755645636</c:v>
                </c:pt>
                <c:pt idx="64">
                  <c:v>-83.257930451945498</c:v>
                </c:pt>
                <c:pt idx="65">
                  <c:v>-86.522947332413935</c:v>
                </c:pt>
                <c:pt idx="66">
                  <c:v>-89.916004090547816</c:v>
                </c:pt>
                <c:pt idx="67">
                  <c:v>-93.442121898020289</c:v>
                </c:pt>
                <c:pt idx="68">
                  <c:v>-97.106518835197562</c:v>
                </c:pt>
                <c:pt idx="69">
                  <c:v>-100.91461761304843</c:v>
                </c:pt>
                <c:pt idx="70">
                  <c:v>-104.87205359787387</c:v>
                </c:pt>
                <c:pt idx="71">
                  <c:v>-108.9846831507317</c:v>
                </c:pt>
                <c:pt idx="72">
                  <c:v>-113.25859229389766</c:v>
                </c:pt>
                <c:pt idx="73">
                  <c:v>-117.70010571718775</c:v>
                </c:pt>
                <c:pt idx="74">
                  <c:v>-122.31579613746965</c:v>
                </c:pt>
                <c:pt idx="75">
                  <c:v>-127.11249402521354</c:v>
                </c:pt>
                <c:pt idx="76">
                  <c:v>-132.09729771247683</c:v>
                </c:pt>
                <c:pt idx="77">
                  <c:v>-137.27758389727984</c:v>
                </c:pt>
                <c:pt idx="78">
                  <c:v>-142.66101855991829</c:v>
                </c:pt>
                <c:pt idx="79">
                  <c:v>-148.25556830736608</c:v>
                </c:pt>
                <c:pt idx="80">
                  <c:v>-154.06951216255692</c:v>
                </c:pt>
                <c:pt idx="81">
                  <c:v>-160.11145381599053</c:v>
                </c:pt>
                <c:pt idx="82">
                  <c:v>-166.3903343577941</c:v>
                </c:pt>
                <c:pt idx="83">
                  <c:v>-172.91544550908014</c:v>
                </c:pt>
                <c:pt idx="84">
                  <c:v>-179.69644337218136</c:v>
                </c:pt>
                <c:pt idx="85">
                  <c:v>173.25663727988996</c:v>
                </c:pt>
                <c:pt idx="86">
                  <c:v>165.9333681536111</c:v>
                </c:pt>
                <c:pt idx="87">
                  <c:v>158.32291200277228</c:v>
                </c:pt>
                <c:pt idx="88">
                  <c:v>150.41400659111628</c:v>
                </c:pt>
                <c:pt idx="89">
                  <c:v>142.19494802606201</c:v>
                </c:pt>
                <c:pt idx="90">
                  <c:v>133.6535734388487</c:v>
                </c:pt>
                <c:pt idx="91">
                  <c:v>124.77724298547025</c:v>
                </c:pt>
                <c:pt idx="92">
                  <c:v>115.55282114176316</c:v>
                </c:pt>
                <c:pt idx="93">
                  <c:v>105.96665726496954</c:v>
                </c:pt>
                <c:pt idx="94">
                  <c:v>96.00456539300751</c:v>
                </c:pt>
                <c:pt idx="95">
                  <c:v>85.651803251556828</c:v>
                </c:pt>
                <c:pt idx="96">
                  <c:v>74.893050437892384</c:v>
                </c:pt>
                <c:pt idx="97">
                  <c:v>63.71238574918226</c:v>
                </c:pt>
                <c:pt idx="98">
                  <c:v>52.09326362169918</c:v>
                </c:pt>
                <c:pt idx="99">
                  <c:v>40.018489646079502</c:v>
                </c:pt>
                <c:pt idx="100">
                  <c:v>27.470195122396319</c:v>
                </c:pt>
                <c:pt idx="101">
                  <c:v>14.429810617392206</c:v>
                </c:pt>
                <c:pt idx="102">
                  <c:v>0.87803848474089818</c:v>
                </c:pt>
                <c:pt idx="103">
                  <c:v>-13.205175692328144</c:v>
                </c:pt>
                <c:pt idx="104">
                  <c:v>-27.84067277830184</c:v>
                </c:pt>
                <c:pt idx="105">
                  <c:v>-43.050110926470502</c:v>
                </c:pt>
                <c:pt idx="106">
                  <c:v>-58.855997629469471</c:v>
                </c:pt>
                <c:pt idx="107">
                  <c:v>-75.281723026703531</c:v>
                </c:pt>
                <c:pt idx="108">
                  <c:v>-92.35159451794685</c:v>
                </c:pt>
                <c:pt idx="109">
                  <c:v>-110.090872734337</c:v>
                </c:pt>
                <c:pt idx="110">
                  <c:v>-128.52580891999725</c:v>
                </c:pt>
                <c:pt idx="111">
                  <c:v>-147.68368377960496</c:v>
                </c:pt>
                <c:pt idx="112">
                  <c:v>-167.59284784939351</c:v>
                </c:pt>
                <c:pt idx="113">
                  <c:v>171.71723654866946</c:v>
                </c:pt>
                <c:pt idx="114">
                  <c:v>150.21595170744069</c:v>
                </c:pt>
                <c:pt idx="115">
                  <c:v>127.8714792253796</c:v>
                </c:pt>
                <c:pt idx="116">
                  <c:v>104.65075292049241</c:v>
                </c:pt>
                <c:pt idx="117">
                  <c:v>80.519409897766536</c:v>
                </c:pt>
                <c:pt idx="118">
                  <c:v>55.441739697678941</c:v>
                </c:pt>
                <c:pt idx="119">
                  <c:v>29.380631450529108</c:v>
                </c:pt>
                <c:pt idx="120">
                  <c:v>2.2975189583928568</c:v>
                </c:pt>
                <c:pt idx="121">
                  <c:v>-25.847676376572135</c:v>
                </c:pt>
                <c:pt idx="122">
                  <c:v>-55.096604861928014</c:v>
                </c:pt>
                <c:pt idx="123">
                  <c:v>-85.492550150631175</c:v>
                </c:pt>
                <c:pt idx="124">
                  <c:v>-117.08049329379328</c:v>
                </c:pt>
                <c:pt idx="125">
                  <c:v>-149.90717930531466</c:v>
                </c:pt>
                <c:pt idx="126">
                  <c:v>175.97881366310443</c:v>
                </c:pt>
                <c:pt idx="127">
                  <c:v>140.52700243420659</c:v>
                </c:pt>
                <c:pt idx="128">
                  <c:v>103.68492409829304</c:v>
                </c:pt>
                <c:pt idx="129">
                  <c:v>65.398058376657389</c:v>
                </c:pt>
                <c:pt idx="130">
                  <c:v>25.609746940447849</c:v>
                </c:pt>
                <c:pt idx="131">
                  <c:v>-15.73889043443689</c:v>
                </c:pt>
                <c:pt idx="132">
                  <c:v>-58.709043000493288</c:v>
                </c:pt>
                <c:pt idx="133">
                  <c:v>-103.364299588748</c:v>
                </c:pt>
                <c:pt idx="134">
                  <c:v>-149.77074270987541</c:v>
                </c:pt>
                <c:pt idx="135">
                  <c:v>162.00295365444316</c:v>
                </c:pt>
                <c:pt idx="136">
                  <c:v>111.88542242520558</c:v>
                </c:pt>
                <c:pt idx="137">
                  <c:v>59.802497814429273</c:v>
                </c:pt>
                <c:pt idx="138">
                  <c:v>5.6771055718576804</c:v>
                </c:pt>
                <c:pt idx="139">
                  <c:v>-50.570851072383327</c:v>
                </c:pt>
                <c:pt idx="140">
                  <c:v>-109.02460993796694</c:v>
                </c:pt>
                <c:pt idx="141">
                  <c:v>-169.77067307278946</c:v>
                </c:pt>
                <c:pt idx="142">
                  <c:v>127.10106523808116</c:v>
                </c:pt>
                <c:pt idx="143">
                  <c:v>61.497185443495709</c:v>
                </c:pt>
                <c:pt idx="144">
                  <c:v>-6.6793955195042187</c:v>
                </c:pt>
                <c:pt idx="145">
                  <c:v>-77.529567892818605</c:v>
                </c:pt>
                <c:pt idx="146">
                  <c:v>-151.15817839841941</c:v>
                </c:pt>
                <c:pt idx="147">
                  <c:v>132.32581460556443</c:v>
                </c:pt>
                <c:pt idx="148">
                  <c:v>52.809179884213677</c:v>
                </c:pt>
                <c:pt idx="149">
                  <c:v>-29.825754237974103</c:v>
                </c:pt>
                <c:pt idx="150">
                  <c:v>-115.70127401201255</c:v>
                </c:pt>
                <c:pt idx="151">
                  <c:v>155.05553877182945</c:v>
                </c:pt>
                <c:pt idx="152">
                  <c:v>62.312618723666105</c:v>
                </c:pt>
                <c:pt idx="153">
                  <c:v>-34.067278581288676</c:v>
                </c:pt>
                <c:pt idx="154">
                  <c:v>-134.22677970212357</c:v>
                </c:pt>
                <c:pt idx="155">
                  <c:v>121.68589560367536</c:v>
                </c:pt>
                <c:pt idx="156">
                  <c:v>13.516715039113365</c:v>
                </c:pt>
                <c:pt idx="157">
                  <c:v>-98.894394175039082</c:v>
                </c:pt>
                <c:pt idx="158">
                  <c:v>144.28621781809596</c:v>
                </c:pt>
                <c:pt idx="159">
                  <c:v>22.885677340374741</c:v>
                </c:pt>
                <c:pt idx="160">
                  <c:v>-103.27566864627762</c:v>
                </c:pt>
                <c:pt idx="161">
                  <c:v>125.61548160288845</c:v>
                </c:pt>
                <c:pt idx="162">
                  <c:v>-10.634891667586928</c:v>
                </c:pt>
                <c:pt idx="163">
                  <c:v>-152.2284168310228</c:v>
                </c:pt>
                <c:pt idx="164">
                  <c:v>60.625370744231134</c:v>
                </c:pt>
                <c:pt idx="165">
                  <c:v>-92.291281383446844</c:v>
                </c:pt>
                <c:pt idx="166">
                  <c:v>108.79533503288889</c:v>
                </c:pt>
                <c:pt idx="167">
                  <c:v>-56.349945946214888</c:v>
                </c:pt>
                <c:pt idx="168">
                  <c:v>132.02848754609121</c:v>
                </c:pt>
                <c:pt idx="169">
                  <c:v>-46.323336471709808</c:v>
                </c:pt>
                <c:pt idx="170">
                  <c:v>128.3306503333209</c:v>
                </c:pt>
                <c:pt idx="171">
                  <c:v>-64.283833967334658</c:v>
                </c:pt>
                <c:pt idx="172">
                  <c:v>95.548172543751036</c:v>
                </c:pt>
                <c:pt idx="173">
                  <c:v>-112.46954618002412</c:v>
                </c:pt>
                <c:pt idx="174">
                  <c:v>31.355177499189949</c:v>
                </c:pt>
                <c:pt idx="175">
                  <c:v>166.70243936190303</c:v>
                </c:pt>
                <c:pt idx="176">
                  <c:v>-66.760210074885435</c:v>
                </c:pt>
                <c:pt idx="177">
                  <c:v>50.621742471197138</c:v>
                </c:pt>
                <c:pt idx="178">
                  <c:v>158.48926178379273</c:v>
                </c:pt>
                <c:pt idx="179">
                  <c:v>-103.53076716586386</c:v>
                </c:pt>
                <c:pt idx="180">
                  <c:v>-15.826091368446811</c:v>
                </c:pt>
              </c:numCache>
            </c:numRef>
          </c:val>
        </c:ser>
        <c:marker val="1"/>
        <c:axId val="56822400"/>
        <c:axId val="56836480"/>
      </c:lineChart>
      <c:catAx>
        <c:axId val="56822400"/>
        <c:scaling>
          <c:orientation val="minMax"/>
        </c:scaling>
        <c:axPos val="b"/>
        <c:numFmt formatCode="#,##0" sourceLinked="0"/>
        <c:majorTickMark val="none"/>
        <c:tickLblPos val="low"/>
        <c:spPr>
          <a:ln w="12700">
            <a:solidFill>
              <a:srgbClr val="FF0000"/>
            </a:solidFill>
            <a:prstDash val="solid"/>
          </a:ln>
        </c:spPr>
        <c:txPr>
          <a:bodyPr rot="-5400000" vert="horz"/>
          <a:lstStyle/>
          <a:p>
            <a:pPr>
              <a:defRPr sz="1150" b="0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endParaRPr lang="en-US"/>
          </a:p>
        </c:txPr>
        <c:crossAx val="56836480"/>
        <c:crosses val="autoZero"/>
        <c:auto val="1"/>
        <c:lblAlgn val="ctr"/>
        <c:lblOffset val="100"/>
        <c:tickLblSkip val="6"/>
        <c:tickMarkSkip val="1"/>
      </c:catAx>
      <c:valAx>
        <c:axId val="56836480"/>
        <c:scaling>
          <c:orientation val="minMax"/>
          <c:max val="180"/>
          <c:min val="-180"/>
        </c:scaling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0" sourceLinked="0"/>
        <c:maj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25" b="0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endParaRPr lang="en-US"/>
          </a:p>
        </c:txPr>
        <c:crossAx val="56822400"/>
        <c:crosses val="autoZero"/>
        <c:crossBetween val="between"/>
        <c:majorUnit val="30"/>
        <c:minorUnit val="30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plotVisOnly val="1"/>
    <c:dispBlanksAs val="gap"/>
  </c:chart>
  <c:spPr>
    <a:solidFill>
      <a:srgbClr val="969696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Geneva"/>
          <a:ea typeface="Geneva"/>
          <a:cs typeface="Geneva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>
        <c:manualLayout>
          <c:layoutTarget val="inner"/>
          <c:xMode val="edge"/>
          <c:yMode val="edge"/>
          <c:x val="5.229595093766877E-2"/>
          <c:y val="5.9479553903345736E-2"/>
          <c:w val="0.94260262787651705"/>
          <c:h val="0.76951672862453535"/>
        </c:manualLayout>
      </c:layout>
      <c:lineChart>
        <c:grouping val="standard"/>
        <c:ser>
          <c:idx val="0"/>
          <c:order val="0"/>
          <c:spPr>
            <a:ln w="12700">
              <a:solidFill>
                <a:srgbClr val="0000FF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[2]Sheet1!$A$49:$A$66</c:f>
              <c:strCache>
                <c:ptCount val="18"/>
                <c:pt idx="0">
                  <c:v>400</c:v>
                </c:pt>
                <c:pt idx="1">
                  <c:v>500</c:v>
                </c:pt>
                <c:pt idx="2">
                  <c:v>630</c:v>
                </c:pt>
                <c:pt idx="3">
                  <c:v>800</c:v>
                </c:pt>
                <c:pt idx="4">
                  <c:v>1k</c:v>
                </c:pt>
                <c:pt idx="5">
                  <c:v>1.25k</c:v>
                </c:pt>
                <c:pt idx="6">
                  <c:v>1.6k</c:v>
                </c:pt>
                <c:pt idx="7">
                  <c:v>2k</c:v>
                </c:pt>
                <c:pt idx="8">
                  <c:v>2.5k</c:v>
                </c:pt>
                <c:pt idx="9">
                  <c:v>3.15k</c:v>
                </c:pt>
                <c:pt idx="10">
                  <c:v>4k</c:v>
                </c:pt>
                <c:pt idx="11">
                  <c:v>5k</c:v>
                </c:pt>
                <c:pt idx="12">
                  <c:v>6.3k</c:v>
                </c:pt>
                <c:pt idx="13">
                  <c:v>8k</c:v>
                </c:pt>
                <c:pt idx="14">
                  <c:v>10k</c:v>
                </c:pt>
                <c:pt idx="15">
                  <c:v>12.5k</c:v>
                </c:pt>
                <c:pt idx="16">
                  <c:v>16k</c:v>
                </c:pt>
                <c:pt idx="17">
                  <c:v>20k</c:v>
                </c:pt>
              </c:strCache>
            </c:strRef>
          </c:cat>
          <c:val>
            <c:numRef>
              <c:f>[2]Sheet1!$D$49:$D$66</c:f>
              <c:numCache>
                <c:formatCode>General</c:formatCode>
                <c:ptCount val="18"/>
                <c:pt idx="0">
                  <c:v>0.85</c:v>
                </c:pt>
                <c:pt idx="1">
                  <c:v>0.68</c:v>
                </c:pt>
                <c:pt idx="2">
                  <c:v>0.53968253968253965</c:v>
                </c:pt>
                <c:pt idx="3">
                  <c:v>0.42499999999999999</c:v>
                </c:pt>
                <c:pt idx="4">
                  <c:v>0.34</c:v>
                </c:pt>
                <c:pt idx="5">
                  <c:v>0.27200000000000002</c:v>
                </c:pt>
                <c:pt idx="6">
                  <c:v>0.21249999999999999</c:v>
                </c:pt>
                <c:pt idx="7">
                  <c:v>0.17</c:v>
                </c:pt>
                <c:pt idx="8">
                  <c:v>0.13600000000000001</c:v>
                </c:pt>
                <c:pt idx="9">
                  <c:v>0.10793650793650794</c:v>
                </c:pt>
                <c:pt idx="10">
                  <c:v>8.5000000000000006E-2</c:v>
                </c:pt>
                <c:pt idx="11">
                  <c:v>6.8000000000000005E-2</c:v>
                </c:pt>
                <c:pt idx="12">
                  <c:v>5.3968253968253971E-2</c:v>
                </c:pt>
                <c:pt idx="13">
                  <c:v>4.2500000000000003E-2</c:v>
                </c:pt>
                <c:pt idx="14">
                  <c:v>3.4000000000000002E-2</c:v>
                </c:pt>
                <c:pt idx="15">
                  <c:v>2.7199999999999998E-2</c:v>
                </c:pt>
                <c:pt idx="16">
                  <c:v>2.1250000000000002E-2</c:v>
                </c:pt>
                <c:pt idx="17">
                  <c:v>1.7000000000000001E-2</c:v>
                </c:pt>
              </c:numCache>
            </c:numRef>
          </c:val>
        </c:ser>
        <c:marker val="1"/>
        <c:axId val="56871552"/>
        <c:axId val="56877824"/>
      </c:lineChart>
      <c:catAx>
        <c:axId val="56871552"/>
        <c:scaling>
          <c:orientation val="minMax"/>
        </c:scaling>
        <c:axPos val="b"/>
        <c:numFmt formatCode="General" sourceLinked="1"/>
        <c:maj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endParaRPr lang="en-US"/>
          </a:p>
        </c:txPr>
        <c:crossAx val="56877824"/>
        <c:crosses val="autoZero"/>
        <c:auto val="1"/>
        <c:lblAlgn val="ctr"/>
        <c:lblOffset val="100"/>
        <c:tickLblSkip val="1"/>
        <c:tickMarkSkip val="1"/>
      </c:catAx>
      <c:valAx>
        <c:axId val="56877824"/>
        <c:scaling>
          <c:orientation val="minMax"/>
          <c:max val="1"/>
        </c:scaling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#,##0.00" sourceLinked="0"/>
        <c:maj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endParaRPr lang="en-US"/>
          </a:p>
        </c:txPr>
        <c:crossAx val="56871552"/>
        <c:crosses val="autoZero"/>
        <c:crossBetween val="between"/>
        <c:majorUnit val="0.2"/>
        <c:minorUnit val="0.2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C0C0C0"/>
    </a:solidFill>
    <a:ln w="3175">
      <a:solidFill>
        <a:srgbClr val="000000"/>
      </a:solidFill>
      <a:prstDash val="solid"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Geneva"/>
          <a:ea typeface="Geneva"/>
          <a:cs typeface="Geneva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>
        <c:manualLayout>
          <c:layoutTarget val="inner"/>
          <c:xMode val="edge"/>
          <c:yMode val="edge"/>
          <c:x val="6.1068778164731143E-2"/>
          <c:y val="5.8823529411764705E-2"/>
          <c:w val="0.93384339943568062"/>
          <c:h val="0.77205882352941224"/>
        </c:manualLayout>
      </c:layout>
      <c:lineChart>
        <c:grouping val="standard"/>
        <c:ser>
          <c:idx val="0"/>
          <c:order val="0"/>
          <c:spPr>
            <a:ln w="12700">
              <a:solidFill>
                <a:srgbClr val="0000FF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[2]Sheet1!$A$36:$A$66</c:f>
              <c:strCache>
                <c:ptCount val="31"/>
                <c:pt idx="0">
                  <c:v>20</c:v>
                </c:pt>
                <c:pt idx="1">
                  <c:v>25</c:v>
                </c:pt>
                <c:pt idx="2">
                  <c:v>31.5</c:v>
                </c:pt>
                <c:pt idx="3">
                  <c:v>40</c:v>
                </c:pt>
                <c:pt idx="4">
                  <c:v>50</c:v>
                </c:pt>
                <c:pt idx="5">
                  <c:v>63</c:v>
                </c:pt>
                <c:pt idx="6">
                  <c:v>80</c:v>
                </c:pt>
                <c:pt idx="7">
                  <c:v>100</c:v>
                </c:pt>
                <c:pt idx="8">
                  <c:v>125</c:v>
                </c:pt>
                <c:pt idx="9">
                  <c:v>160</c:v>
                </c:pt>
                <c:pt idx="10">
                  <c:v>200</c:v>
                </c:pt>
                <c:pt idx="11">
                  <c:v>250</c:v>
                </c:pt>
                <c:pt idx="12">
                  <c:v>315</c:v>
                </c:pt>
                <c:pt idx="13">
                  <c:v>400</c:v>
                </c:pt>
                <c:pt idx="14">
                  <c:v>500</c:v>
                </c:pt>
                <c:pt idx="15">
                  <c:v>630</c:v>
                </c:pt>
                <c:pt idx="16">
                  <c:v>800</c:v>
                </c:pt>
                <c:pt idx="17">
                  <c:v>1k</c:v>
                </c:pt>
                <c:pt idx="18">
                  <c:v>1.25k</c:v>
                </c:pt>
                <c:pt idx="19">
                  <c:v>1.6k</c:v>
                </c:pt>
                <c:pt idx="20">
                  <c:v>2k</c:v>
                </c:pt>
                <c:pt idx="21">
                  <c:v>2.5k</c:v>
                </c:pt>
                <c:pt idx="22">
                  <c:v>3.15k</c:v>
                </c:pt>
                <c:pt idx="23">
                  <c:v>4k</c:v>
                </c:pt>
                <c:pt idx="24">
                  <c:v>5k</c:v>
                </c:pt>
                <c:pt idx="25">
                  <c:v>6.3k</c:v>
                </c:pt>
                <c:pt idx="26">
                  <c:v>8k</c:v>
                </c:pt>
                <c:pt idx="27">
                  <c:v>10k</c:v>
                </c:pt>
                <c:pt idx="28">
                  <c:v>12.5k</c:v>
                </c:pt>
                <c:pt idx="29">
                  <c:v>16k</c:v>
                </c:pt>
                <c:pt idx="30">
                  <c:v>20k</c:v>
                </c:pt>
              </c:strCache>
            </c:strRef>
          </c:cat>
          <c:val>
            <c:numRef>
              <c:f>[2]Sheet1!$D$36:$D$66</c:f>
              <c:numCache>
                <c:formatCode>General</c:formatCode>
                <c:ptCount val="31"/>
                <c:pt idx="0">
                  <c:v>17</c:v>
                </c:pt>
                <c:pt idx="1">
                  <c:v>13.6</c:v>
                </c:pt>
                <c:pt idx="2">
                  <c:v>10.793650793650794</c:v>
                </c:pt>
                <c:pt idx="3">
                  <c:v>8.5</c:v>
                </c:pt>
                <c:pt idx="4">
                  <c:v>6.8</c:v>
                </c:pt>
                <c:pt idx="5">
                  <c:v>5.3968253968253972</c:v>
                </c:pt>
                <c:pt idx="6">
                  <c:v>4.25</c:v>
                </c:pt>
                <c:pt idx="7">
                  <c:v>3.4</c:v>
                </c:pt>
                <c:pt idx="8">
                  <c:v>2.72</c:v>
                </c:pt>
                <c:pt idx="9">
                  <c:v>2.125</c:v>
                </c:pt>
                <c:pt idx="10">
                  <c:v>1.7</c:v>
                </c:pt>
                <c:pt idx="11">
                  <c:v>1.36</c:v>
                </c:pt>
                <c:pt idx="12">
                  <c:v>1.0793650793650793</c:v>
                </c:pt>
                <c:pt idx="13">
                  <c:v>0.85</c:v>
                </c:pt>
                <c:pt idx="14">
                  <c:v>0.68</c:v>
                </c:pt>
                <c:pt idx="15">
                  <c:v>0.53968253968253965</c:v>
                </c:pt>
                <c:pt idx="16">
                  <c:v>0.42499999999999999</c:v>
                </c:pt>
                <c:pt idx="17">
                  <c:v>0.34</c:v>
                </c:pt>
                <c:pt idx="18">
                  <c:v>0.27200000000000002</c:v>
                </c:pt>
                <c:pt idx="19">
                  <c:v>0.21249999999999999</c:v>
                </c:pt>
                <c:pt idx="20">
                  <c:v>0.17</c:v>
                </c:pt>
                <c:pt idx="21">
                  <c:v>0.13600000000000001</c:v>
                </c:pt>
                <c:pt idx="22">
                  <c:v>0.10793650793650794</c:v>
                </c:pt>
                <c:pt idx="23">
                  <c:v>8.5000000000000006E-2</c:v>
                </c:pt>
                <c:pt idx="24">
                  <c:v>6.8000000000000005E-2</c:v>
                </c:pt>
                <c:pt idx="25">
                  <c:v>5.3968253968253971E-2</c:v>
                </c:pt>
                <c:pt idx="26">
                  <c:v>4.2500000000000003E-2</c:v>
                </c:pt>
                <c:pt idx="27">
                  <c:v>3.4000000000000002E-2</c:v>
                </c:pt>
                <c:pt idx="28">
                  <c:v>2.7199999999999998E-2</c:v>
                </c:pt>
                <c:pt idx="29">
                  <c:v>2.1250000000000002E-2</c:v>
                </c:pt>
                <c:pt idx="30">
                  <c:v>1.7000000000000001E-2</c:v>
                </c:pt>
              </c:numCache>
            </c:numRef>
          </c:val>
        </c:ser>
        <c:marker val="1"/>
        <c:axId val="63048704"/>
        <c:axId val="63059072"/>
      </c:lineChart>
      <c:catAx>
        <c:axId val="63048704"/>
        <c:scaling>
          <c:orientation val="minMax"/>
        </c:scaling>
        <c:axPos val="b"/>
        <c:numFmt formatCode="General" sourceLinked="1"/>
        <c:maj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endParaRPr lang="en-US"/>
          </a:p>
        </c:txPr>
        <c:crossAx val="63059072"/>
        <c:crosses val="autoZero"/>
        <c:auto val="1"/>
        <c:lblAlgn val="ctr"/>
        <c:lblOffset val="100"/>
        <c:tickLblSkip val="1"/>
        <c:tickMarkSkip val="1"/>
      </c:catAx>
      <c:valAx>
        <c:axId val="63059072"/>
        <c:scaling>
          <c:orientation val="minMax"/>
          <c:max val="18"/>
        </c:scaling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#,##0.00" sourceLinked="0"/>
        <c:maj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endParaRPr lang="en-US"/>
          </a:p>
        </c:txPr>
        <c:crossAx val="63048704"/>
        <c:crosses val="autoZero"/>
        <c:crossBetween val="between"/>
        <c:majorUnit val="2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C0C0C0"/>
    </a:solidFill>
    <a:ln w="3175">
      <a:solidFill>
        <a:srgbClr val="000000"/>
      </a:solidFill>
      <a:prstDash val="solid"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Geneva"/>
          <a:ea typeface="Geneva"/>
          <a:cs typeface="Geneva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image" Target="../media/image1.jpeg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9525</xdr:rowOff>
    </xdr:from>
    <xdr:to>
      <xdr:col>4</xdr:col>
      <xdr:colOff>5457825</xdr:colOff>
      <xdr:row>13</xdr:row>
      <xdr:rowOff>190500</xdr:rowOff>
    </xdr:to>
    <xdr:graphicFrame macro="">
      <xdr:nvGraphicFramePr>
        <xdr:cNvPr id="106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28575</xdr:colOff>
      <xdr:row>13</xdr:row>
      <xdr:rowOff>219075</xdr:rowOff>
    </xdr:from>
    <xdr:to>
      <xdr:col>4</xdr:col>
      <xdr:colOff>5457825</xdr:colOff>
      <xdr:row>27</xdr:row>
      <xdr:rowOff>200025</xdr:rowOff>
    </xdr:to>
    <xdr:graphicFrame macro="">
      <xdr:nvGraphicFramePr>
        <xdr:cNvPr id="1067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37</xdr:row>
      <xdr:rowOff>0</xdr:rowOff>
    </xdr:from>
    <xdr:to>
      <xdr:col>7</xdr:col>
      <xdr:colOff>942975</xdr:colOff>
      <xdr:row>52</xdr:row>
      <xdr:rowOff>133350</xdr:rowOff>
    </xdr:to>
    <xdr:graphicFrame macro="">
      <xdr:nvGraphicFramePr>
        <xdr:cNvPr id="1068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9525</xdr:colOff>
      <xdr:row>53</xdr:row>
      <xdr:rowOff>0</xdr:rowOff>
    </xdr:from>
    <xdr:to>
      <xdr:col>7</xdr:col>
      <xdr:colOff>952500</xdr:colOff>
      <xdr:row>69</xdr:row>
      <xdr:rowOff>0</xdr:rowOff>
    </xdr:to>
    <xdr:graphicFrame macro="">
      <xdr:nvGraphicFramePr>
        <xdr:cNvPr id="1069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10</xdr:col>
      <xdr:colOff>0</xdr:colOff>
      <xdr:row>2</xdr:row>
      <xdr:rowOff>0</xdr:rowOff>
    </xdr:from>
    <xdr:to>
      <xdr:col>12</xdr:col>
      <xdr:colOff>1390650</xdr:colOff>
      <xdr:row>16</xdr:row>
      <xdr:rowOff>209550</xdr:rowOff>
    </xdr:to>
    <xdr:pic>
      <xdr:nvPicPr>
        <xdr:cNvPr id="1070" name="Picture 9" descr="Phase Template.jpg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2020550" y="457200"/>
          <a:ext cx="4838700" cy="3409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Meyers%20Seminar/02%20SIM%20Phase%20Distanc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Meyers%20Seminar/05%20Wavelenght%20mt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Metric"/>
      <sheetName val="Imperial"/>
    </sheetNames>
    <sheetDataSet>
      <sheetData sheetId="0"/>
      <sheetData sheetId="1">
        <row r="33">
          <cell r="M33">
            <v>20</v>
          </cell>
          <cell r="P33">
            <v>6.0039167047588391</v>
          </cell>
          <cell r="V33">
            <v>-7.10004705882353</v>
          </cell>
        </row>
        <row r="34">
          <cell r="M34">
            <v>20.784313725490197</v>
          </cell>
          <cell r="P34">
            <v>6.0025816379336963</v>
          </cell>
          <cell r="V34">
            <v>-7.3784802768166102</v>
          </cell>
        </row>
        <row r="35">
          <cell r="M35">
            <v>21.599384851980009</v>
          </cell>
          <cell r="P35">
            <v>6.0011396530717773</v>
          </cell>
          <cell r="V35">
            <v>-7.6678324445349082</v>
          </cell>
        </row>
        <row r="36">
          <cell r="M36">
            <v>22.446419552057659</v>
          </cell>
          <cell r="P36">
            <v>5.999582174396469</v>
          </cell>
          <cell r="V36">
            <v>-7.968531756085298</v>
          </cell>
        </row>
        <row r="37">
          <cell r="M37">
            <v>23.326671299197177</v>
          </cell>
          <cell r="P37">
            <v>5.9978999360585439</v>
          </cell>
          <cell r="V37">
            <v>-8.2810231975004083</v>
          </cell>
        </row>
        <row r="38">
          <cell r="M38">
            <v>24.241442722695108</v>
          </cell>
          <cell r="P38">
            <v>5.9960829262373903</v>
          </cell>
          <cell r="V38">
            <v>-8.6057692052455241</v>
          </cell>
        </row>
        <row r="39">
          <cell r="M39">
            <v>25</v>
          </cell>
          <cell r="P39">
            <v>5.9941203266524283</v>
          </cell>
          <cell r="V39">
            <v>-8.9432503505492686</v>
          </cell>
        </row>
        <row r="40">
          <cell r="M40">
            <v>26.18001253673609</v>
          </cell>
          <cell r="P40">
            <v>5.9920004470975314</v>
          </cell>
          <cell r="V40">
            <v>-9.2939660505708108</v>
          </cell>
        </row>
        <row r="41">
          <cell r="M41">
            <v>27.206679695039469</v>
          </cell>
          <cell r="P41">
            <v>5.9897106545769594</v>
          </cell>
          <cell r="V41">
            <v>-9.6584353074559406</v>
          </cell>
        </row>
        <row r="42">
          <cell r="M42">
            <v>28.273608310531216</v>
          </cell>
          <cell r="P42">
            <v>5.9872372965835314</v>
          </cell>
          <cell r="V42">
            <v>-10.037197476375784</v>
          </cell>
        </row>
        <row r="43">
          <cell r="M43">
            <v>29.382377263885385</v>
          </cell>
          <cell r="P43">
            <v>5.9845656180184665</v>
          </cell>
          <cell r="V43">
            <v>-10.430813063684639</v>
          </cell>
        </row>
        <row r="44">
          <cell r="M44">
            <v>30.534627352665208</v>
          </cell>
          <cell r="P44">
            <v>5.9816796712067504</v>
          </cell>
          <cell r="V44">
            <v>-10.839864556378155</v>
          </cell>
        </row>
        <row r="45">
          <cell r="M45">
            <v>31.5</v>
          </cell>
          <cell r="P45">
            <v>5.9785622184118399</v>
          </cell>
          <cell r="V45">
            <v>-11.26495728407926</v>
          </cell>
        </row>
        <row r="46">
          <cell r="M46">
            <v>32.97645837510057</v>
          </cell>
          <cell r="P46">
            <v>5.975194626198328</v>
          </cell>
          <cell r="V46">
            <v>-11.706720314827468</v>
          </cell>
        </row>
        <row r="47">
          <cell r="M47">
            <v>34.269652821182952</v>
          </cell>
          <cell r="P47">
            <v>5.971556750930251</v>
          </cell>
          <cell r="V47">
            <v>-12.165807385997176</v>
          </cell>
        </row>
        <row r="48">
          <cell r="M48">
            <v>35.613560774954834</v>
          </cell>
          <cell r="P48">
            <v>5.9676268146255023</v>
          </cell>
          <cell r="V48">
            <v>-12.642897871722555</v>
          </cell>
        </row>
        <row r="49">
          <cell r="M49">
            <v>37.010171001423657</v>
          </cell>
          <cell r="P49">
            <v>5.963381270312226</v>
          </cell>
          <cell r="V49">
            <v>-13.138697788260696</v>
          </cell>
        </row>
        <row r="50">
          <cell r="M50">
            <v>38.46155025638145</v>
          </cell>
          <cell r="P50">
            <v>5.9587946559506371</v>
          </cell>
          <cell r="V50">
            <v>-13.653940838780724</v>
          </cell>
        </row>
        <row r="51">
          <cell r="M51">
            <v>40</v>
          </cell>
          <cell r="P51">
            <v>5.9538394358919691</v>
          </cell>
          <cell r="V51">
            <v>-14.189389499125067</v>
          </cell>
        </row>
        <row r="52">
          <cell r="M52">
            <v>41.53729129956767</v>
          </cell>
          <cell r="P52">
            <v>5.9484858287443609</v>
          </cell>
          <cell r="V52">
            <v>-14.745836146149584</v>
          </cell>
        </row>
        <row r="53">
          <cell r="M53">
            <v>43.166204683864443</v>
          </cell>
          <cell r="P53">
            <v>5.9427016204019889</v>
          </cell>
          <cell r="V53">
            <v>-15.324104230312312</v>
          </cell>
        </row>
        <row r="54">
          <cell r="M54">
            <v>44.858997024408147</v>
          </cell>
          <cell r="P54">
            <v>5.936451960866922</v>
          </cell>
          <cell r="V54">
            <v>-15.925049494246126</v>
          </cell>
        </row>
        <row r="55">
          <cell r="M55">
            <v>46.618173378306508</v>
          </cell>
          <cell r="P55">
            <v>5.9296991433515478</v>
          </cell>
          <cell r="V55">
            <v>-16.549561239118525</v>
          </cell>
        </row>
        <row r="56">
          <cell r="M56">
            <v>48.446337040200888</v>
          </cell>
          <cell r="P56">
            <v>5.9224023639905052</v>
          </cell>
          <cell r="V56">
            <v>-17.198563640652587</v>
          </cell>
        </row>
        <row r="57">
          <cell r="M57">
            <v>50</v>
          </cell>
          <cell r="P57">
            <v>5.9145174603127852</v>
          </cell>
          <cell r="V57">
            <v>-17.873017116756614</v>
          </cell>
        </row>
        <row r="58">
          <cell r="M58">
            <v>52.320553920001664</v>
          </cell>
          <cell r="P58">
            <v>5.905996626423871</v>
          </cell>
          <cell r="V58">
            <v>-18.573919748786288</v>
          </cell>
        </row>
        <row r="59">
          <cell r="M59">
            <v>54.372340348237032</v>
          </cell>
          <cell r="P59">
            <v>5.8967881026214855</v>
          </cell>
          <cell r="V59">
            <v>-19.302308758542612</v>
          </cell>
        </row>
        <row r="60">
          <cell r="M60">
            <v>56.50458898934437</v>
          </cell>
          <cell r="P60">
            <v>5.8868358369124678</v>
          </cell>
          <cell r="V60">
            <v>-20.059262043191342</v>
          </cell>
        </row>
        <row r="61">
          <cell r="M61">
            <v>58.720455224220622</v>
          </cell>
          <cell r="P61">
            <v>5.8760791156082535</v>
          </cell>
          <cell r="V61">
            <v>-20.845899770375322</v>
          </cell>
        </row>
        <row r="62">
          <cell r="M62">
            <v>61.023218174190063</v>
          </cell>
          <cell r="P62">
            <v>5.8644521598468309</v>
          </cell>
          <cell r="V62">
            <v>-21.663386035880233</v>
          </cell>
        </row>
        <row r="63">
          <cell r="M63">
            <v>63</v>
          </cell>
          <cell r="P63">
            <v>5.8518836845135151</v>
          </cell>
          <cell r="V63">
            <v>-22.512930586306918</v>
          </cell>
        </row>
        <row r="64">
          <cell r="M64">
            <v>65.903198712533609</v>
          </cell>
          <cell r="P64">
            <v>5.8382964156040531</v>
          </cell>
          <cell r="V64">
            <v>-23.39579060929934</v>
          </cell>
        </row>
        <row r="65">
          <cell r="M65">
            <v>68.487637877731004</v>
          </cell>
          <cell r="P65">
            <v>5.8236065615822783</v>
          </cell>
          <cell r="V65">
            <v>-24.313272593977747</v>
          </cell>
        </row>
        <row r="66">
          <cell r="M66">
            <v>71.173427598426343</v>
          </cell>
          <cell r="P66">
            <v>5.8077232337202309</v>
          </cell>
          <cell r="V66">
            <v>-25.26673426432982</v>
          </cell>
        </row>
        <row r="67">
          <cell r="M67">
            <v>73.964542406207769</v>
          </cell>
          <cell r="P67">
            <v>5.7905478097585021</v>
          </cell>
          <cell r="V67">
            <v>-26.257586588421184</v>
          </cell>
        </row>
        <row r="68">
          <cell r="M68">
            <v>76.865112696647302</v>
          </cell>
          <cell r="P68">
            <v>5.7719732344732595</v>
          </cell>
          <cell r="V68">
            <v>-27.287295866398491</v>
          </cell>
        </row>
        <row r="69">
          <cell r="M69">
            <v>80</v>
          </cell>
          <cell r="P69">
            <v>5.7518832498653403</v>
          </cell>
          <cell r="V69">
            <v>-28.357385900374908</v>
          </cell>
        </row>
        <row r="70">
          <cell r="M70">
            <v>83.011957541285</v>
          </cell>
          <cell r="P70">
            <v>5.7301515466737847</v>
          </cell>
          <cell r="V70">
            <v>-29.469440249409221</v>
          </cell>
        </row>
        <row r="71">
          <cell r="M71">
            <v>86.267328425256963</v>
          </cell>
          <cell r="P71">
            <v>5.7066408277338931</v>
          </cell>
          <cell r="V71">
            <v>-30.625104572915458</v>
          </cell>
        </row>
        <row r="72">
          <cell r="M72">
            <v>89.650360912521947</v>
          </cell>
          <cell r="P72">
            <v>5.6812017723154407</v>
          </cell>
          <cell r="V72">
            <v>-31.826089065970969</v>
          </cell>
        </row>
        <row r="73">
          <cell r="M73">
            <v>93.166061340463997</v>
          </cell>
          <cell r="P73">
            <v>5.6536718889494413</v>
          </cell>
          <cell r="V73">
            <v>-33.074170990126703</v>
          </cell>
        </row>
        <row r="74">
          <cell r="M74">
            <v>96.819632373423374</v>
          </cell>
          <cell r="P74">
            <v>5.6238742423322456</v>
          </cell>
          <cell r="V74">
            <v>-34.371197303465003</v>
          </cell>
        </row>
        <row r="75">
          <cell r="M75">
            <v>100</v>
          </cell>
          <cell r="P75">
            <v>5.5916160376224147</v>
          </cell>
          <cell r="V75">
            <v>-35.719087393796961</v>
          </cell>
        </row>
        <row r="76">
          <cell r="M76">
            <v>104.56222504303972</v>
          </cell>
          <cell r="P76">
            <v>5.5566870427426176</v>
          </cell>
          <cell r="V76">
            <v>-37.119835919043915</v>
          </cell>
        </row>
        <row r="77">
          <cell r="M77">
            <v>108.66270445649226</v>
          </cell>
          <cell r="P77">
            <v>5.518857826071196</v>
          </cell>
          <cell r="V77">
            <v>-38.575515759006421</v>
          </cell>
        </row>
        <row r="78">
          <cell r="M78">
            <v>112.92398698419785</v>
          </cell>
          <cell r="P78">
            <v>5.4778777830372345</v>
          </cell>
          <cell r="V78">
            <v>-40.088281082889026</v>
          </cell>
        </row>
        <row r="79">
          <cell r="M79">
            <v>117.35237863063699</v>
          </cell>
          <cell r="P79">
            <v>5.4334729204699039</v>
          </cell>
          <cell r="V79">
            <v>-41.660370537119967</v>
          </cell>
        </row>
        <row r="80">
          <cell r="M80">
            <v>121.95443269458355</v>
          </cell>
          <cell r="P80">
            <v>5.3853433619085509</v>
          </cell>
          <cell r="V80">
            <v>-43.294110558183505</v>
          </cell>
        </row>
        <row r="81">
          <cell r="M81">
            <v>125</v>
          </cell>
          <cell r="P81">
            <v>5.3331605302140144</v>
          </cell>
          <cell r="V81">
            <v>-44.991918815367178</v>
          </cell>
        </row>
        <row r="82">
          <cell r="M82">
            <v>131.70703630876019</v>
          </cell>
          <cell r="P82">
            <v>5.2765639554261812</v>
          </cell>
          <cell r="V82">
            <v>-46.756307788518832</v>
          </cell>
        </row>
        <row r="83">
          <cell r="M83">
            <v>136.87201812479003</v>
          </cell>
          <cell r="P83">
            <v>5.2151576454910185</v>
          </cell>
          <cell r="V83">
            <v>-48.589888486107817</v>
          </cell>
        </row>
        <row r="84">
          <cell r="M84">
            <v>142.23954824733082</v>
          </cell>
          <cell r="P84">
            <v>5.1485059447172219</v>
          </cell>
          <cell r="V84">
            <v>-50.495374309092441</v>
          </cell>
        </row>
        <row r="85">
          <cell r="M85">
            <v>147.81756974722614</v>
          </cell>
          <cell r="P85">
            <v>5.0761287889456108</v>
          </cell>
          <cell r="V85">
            <v>-52.475585066311744</v>
          </cell>
        </row>
        <row r="86">
          <cell r="M86">
            <v>153.61433718829386</v>
          </cell>
          <cell r="P86">
            <v>4.9974962465374322</v>
          </cell>
          <cell r="V86">
            <v>-54.533451147343584</v>
          </cell>
        </row>
        <row r="87">
          <cell r="M87">
            <v>160</v>
          </cell>
          <cell r="P87">
            <v>4.9120222092354879</v>
          </cell>
          <cell r="V87">
            <v>-56.672017859004121</v>
          </cell>
        </row>
        <row r="88">
          <cell r="M88">
            <v>165.89875938558922</v>
          </cell>
          <cell r="P88">
            <v>4.8190570651511857</v>
          </cell>
          <cell r="V88">
            <v>-58.894449931906259</v>
          </cell>
        </row>
        <row r="89">
          <cell r="M89">
            <v>172.40459308698487</v>
          </cell>
          <cell r="P89">
            <v>4.7178791454576849</v>
          </cell>
          <cell r="V89">
            <v>-61.204036203745723</v>
          </cell>
        </row>
        <row r="90">
          <cell r="M90">
            <v>179.16555752176862</v>
          </cell>
          <cell r="P90">
            <v>4.6076846839292847</v>
          </cell>
          <cell r="V90">
            <v>-63.604194486245561</v>
          </cell>
        </row>
        <row r="91">
          <cell r="M91">
            <v>186.19165781673996</v>
          </cell>
          <cell r="P91">
            <v>4.4875759602752012</v>
          </cell>
          <cell r="V91">
            <v>-66.098476622961087</v>
          </cell>
        </row>
        <row r="92">
          <cell r="M92">
            <v>193.49329145661213</v>
          </cell>
          <cell r="P92">
            <v>4.3565472087262807</v>
          </cell>
          <cell r="V92">
            <v>-68.690573745430143</v>
          </cell>
        </row>
        <row r="93">
          <cell r="M93">
            <v>200</v>
          </cell>
          <cell r="P93">
            <v>4.2134677547402717</v>
          </cell>
          <cell r="V93">
            <v>-71.384321735447017</v>
          </cell>
        </row>
        <row r="94">
          <cell r="M94">
            <v>208.96680342238508</v>
          </cell>
          <cell r="P94">
            <v>4.0570616838716544</v>
          </cell>
          <cell r="V94">
            <v>-74.183706901543005</v>
          </cell>
        </row>
        <row r="95">
          <cell r="M95">
            <v>217.16158002718453</v>
          </cell>
          <cell r="P95">
            <v>3.8858831317438041</v>
          </cell>
          <cell r="V95">
            <v>-77.092871878074106</v>
          </cell>
        </row>
        <row r="96">
          <cell r="M96">
            <v>225.67772042040747</v>
          </cell>
          <cell r="P96">
            <v>3.6982859891393236</v>
          </cell>
          <cell r="V96">
            <v>-80.116121755645636</v>
          </cell>
        </row>
        <row r="97">
          <cell r="M97">
            <v>234.52782710356072</v>
          </cell>
          <cell r="P97">
            <v>3.4923864064962453</v>
          </cell>
          <cell r="V97">
            <v>-83.257930451945498</v>
          </cell>
        </row>
        <row r="98">
          <cell r="M98">
            <v>243.72499679389645</v>
          </cell>
          <cell r="P98">
            <v>3.2660159046387993</v>
          </cell>
          <cell r="V98">
            <v>-86.522947332413935</v>
          </cell>
        </row>
        <row r="99">
          <cell r="M99">
            <v>250</v>
          </cell>
          <cell r="P99">
            <v>3.0166620718627062</v>
          </cell>
          <cell r="V99">
            <v>-89.916004090547816</v>
          </cell>
        </row>
        <row r="100">
          <cell r="M100">
            <v>263.21550018994816</v>
          </cell>
          <cell r="P100">
            <v>2.7413926234534247</v>
          </cell>
          <cell r="V100">
            <v>-93.442121898020289</v>
          </cell>
        </row>
        <row r="101">
          <cell r="M101">
            <v>273.53767666798535</v>
          </cell>
          <cell r="P101">
            <v>2.4367568126471499</v>
          </cell>
          <cell r="V101">
            <v>-97.106518835197562</v>
          </cell>
        </row>
        <row r="102">
          <cell r="M102">
            <v>284.26464438045537</v>
          </cell>
          <cell r="P102">
            <v>2.0986554735527658</v>
          </cell>
          <cell r="V102">
            <v>-100.91461761304843</v>
          </cell>
        </row>
        <row r="103">
          <cell r="M103">
            <v>295.41227749341442</v>
          </cell>
          <cell r="P103">
            <v>1.7221667748226492</v>
          </cell>
          <cell r="V103">
            <v>-104.87205359787387</v>
          </cell>
        </row>
        <row r="104">
          <cell r="M104">
            <v>306.99707268923464</v>
          </cell>
          <cell r="P104">
            <v>1.3013080723259096</v>
          </cell>
          <cell r="V104">
            <v>-108.9846831507317</v>
          </cell>
        </row>
        <row r="105">
          <cell r="M105">
            <v>315</v>
          </cell>
          <cell r="P105">
            <v>0.82870327713403735</v>
          </cell>
          <cell r="V105">
            <v>-113.25859229389766</v>
          </cell>
        </row>
        <row r="106">
          <cell r="M106">
            <v>331.54739607230306</v>
          </cell>
          <cell r="P106">
            <v>0.2951065486320581</v>
          </cell>
          <cell r="V106">
            <v>-117.70010571718775</v>
          </cell>
        </row>
        <row r="107">
          <cell r="M107">
            <v>344.54925474180516</v>
          </cell>
          <cell r="P107">
            <v>-0.31129967028546629</v>
          </cell>
          <cell r="V107">
            <v>-122.31579613746965</v>
          </cell>
        </row>
        <row r="108">
          <cell r="M108">
            <v>358.06099022187595</v>
          </cell>
          <cell r="P108">
            <v>-1.0059747024202437</v>
          </cell>
          <cell r="V108">
            <v>-127.11249402521354</v>
          </cell>
        </row>
        <row r="109">
          <cell r="M109">
            <v>372.10259768155737</v>
          </cell>
          <cell r="P109">
            <v>-1.8097176456336652</v>
          </cell>
          <cell r="V109">
            <v>-132.09729771247683</v>
          </cell>
        </row>
        <row r="110">
          <cell r="M110">
            <v>386.69485641416748</v>
          </cell>
          <cell r="P110">
            <v>-2.7514963444947331</v>
          </cell>
          <cell r="V110">
            <v>-137.27758389727984</v>
          </cell>
        </row>
        <row r="111">
          <cell r="M111">
            <v>400</v>
          </cell>
          <cell r="P111">
            <v>-3.8734541239053968</v>
          </cell>
          <cell r="V111">
            <v>-142.66101855991829</v>
          </cell>
        </row>
        <row r="112">
          <cell r="M112">
            <v>417.61855119853772</v>
          </cell>
          <cell r="P112">
            <v>-5.2404816856872882</v>
          </cell>
          <cell r="V112">
            <v>-148.25556830736608</v>
          </cell>
        </row>
        <row r="113">
          <cell r="M113">
            <v>433.99574928475494</v>
          </cell>
          <cell r="P113">
            <v>-6.9604933058756648</v>
          </cell>
          <cell r="V113">
            <v>-154.06951216255692</v>
          </cell>
        </row>
        <row r="114">
          <cell r="M114">
            <v>451.01519043317671</v>
          </cell>
          <cell r="P114">
            <v>-9.2340435219293742</v>
          </cell>
          <cell r="V114">
            <v>-160.11145381599053</v>
          </cell>
        </row>
        <row r="115">
          <cell r="M115">
            <v>468.7020606462425</v>
          </cell>
          <cell r="P115">
            <v>-12.50593299328373</v>
          </cell>
          <cell r="V115">
            <v>-166.3903343577941</v>
          </cell>
        </row>
        <row r="116">
          <cell r="M116">
            <v>487.08253361276184</v>
          </cell>
          <cell r="P116">
            <v>-18.161735707489044</v>
          </cell>
          <cell r="V116">
            <v>-172.91544550908014</v>
          </cell>
        </row>
        <row r="117">
          <cell r="M117">
            <v>500</v>
          </cell>
          <cell r="P117">
            <v>-45.517652941807739</v>
          </cell>
          <cell r="V117">
            <v>-179.69644337218136</v>
          </cell>
        </row>
        <row r="118">
          <cell r="M118">
            <v>526.03415490897669</v>
          </cell>
          <cell r="P118">
            <v>-18.589935934058222</v>
          </cell>
          <cell r="V118">
            <v>173.25663727988996</v>
          </cell>
        </row>
        <row r="119">
          <cell r="M119">
            <v>546.66294529756408</v>
          </cell>
          <cell r="P119">
            <v>-12.22047532178882</v>
          </cell>
          <cell r="V119">
            <v>165.9333681536111</v>
          </cell>
        </row>
        <row r="120">
          <cell r="M120">
            <v>568.10070785825292</v>
          </cell>
          <cell r="P120">
            <v>-8.4942993350723377</v>
          </cell>
          <cell r="V120">
            <v>158.32291200277228</v>
          </cell>
        </row>
        <row r="121">
          <cell r="M121">
            <v>590.37916698994911</v>
          </cell>
          <cell r="P121">
            <v>-5.8374454826200841</v>
          </cell>
          <cell r="V121">
            <v>150.41400659111628</v>
          </cell>
        </row>
        <row r="122">
          <cell r="M122">
            <v>613.53129118563345</v>
          </cell>
          <cell r="P122">
            <v>-3.7695956662825831</v>
          </cell>
          <cell r="V122">
            <v>142.19494802606201</v>
          </cell>
        </row>
        <row r="123">
          <cell r="M123">
            <v>630</v>
          </cell>
          <cell r="P123">
            <v>-2.0802370392269083</v>
          </cell>
          <cell r="V123">
            <v>133.6535734388487</v>
          </cell>
        </row>
        <row r="124">
          <cell r="M124">
            <v>662.59492385253543</v>
          </cell>
          <cell r="P124">
            <v>-0.65892968483444814</v>
          </cell>
          <cell r="V124">
            <v>124.77724298547025</v>
          </cell>
        </row>
        <row r="125">
          <cell r="M125">
            <v>688.57903851341928</v>
          </cell>
          <cell r="P125">
            <v>0.55880377861954911</v>
          </cell>
          <cell r="V125">
            <v>115.55282114176316</v>
          </cell>
        </row>
        <row r="126">
          <cell r="M126">
            <v>715.58213806296521</v>
          </cell>
          <cell r="P126">
            <v>1.6132132834177761</v>
          </cell>
          <cell r="V126">
            <v>105.96665726496954</v>
          </cell>
        </row>
        <row r="127">
          <cell r="M127">
            <v>743.64418269288547</v>
          </cell>
          <cell r="P127">
            <v>2.5304334732695382</v>
          </cell>
          <cell r="V127">
            <v>96.00456539300751</v>
          </cell>
        </row>
        <row r="128">
          <cell r="M128">
            <v>772.80669966123401</v>
          </cell>
          <cell r="P128">
            <v>3.3276861003726621</v>
          </cell>
          <cell r="V128">
            <v>85.651803251556828</v>
          </cell>
        </row>
        <row r="129">
          <cell r="M129">
            <v>800</v>
          </cell>
          <cell r="P129">
            <v>4.0161474388985301</v>
          </cell>
          <cell r="V129">
            <v>74.893050437892384</v>
          </cell>
        </row>
        <row r="130">
          <cell r="M130">
            <v>834.6074661085762</v>
          </cell>
          <cell r="P130">
            <v>4.6025942224711294</v>
          </cell>
          <cell r="V130">
            <v>63.71238574918226</v>
          </cell>
        </row>
        <row r="131">
          <cell r="M131">
            <v>867.33717066185375</v>
          </cell>
          <cell r="P131">
            <v>5.0903521818350894</v>
          </cell>
          <cell r="V131">
            <v>52.09326362169918</v>
          </cell>
        </row>
        <row r="132">
          <cell r="M132">
            <v>901.35039304075008</v>
          </cell>
          <cell r="P132">
            <v>5.4798060132455575</v>
          </cell>
          <cell r="V132">
            <v>40.018489646079502</v>
          </cell>
        </row>
        <row r="133">
          <cell r="M133">
            <v>936.69746727764232</v>
          </cell>
          <cell r="P133">
            <v>5.7685963951154324</v>
          </cell>
          <cell r="V133">
            <v>27.470195122396319</v>
          </cell>
        </row>
        <row r="134">
          <cell r="M134">
            <v>973.43070128853037</v>
          </cell>
          <cell r="P134">
            <v>5.9515518627268165</v>
          </cell>
          <cell r="V134">
            <v>14.429810617392206</v>
          </cell>
        </row>
        <row r="135">
          <cell r="M135" t="str">
            <v>1k</v>
          </cell>
          <cell r="P135">
            <v>6.0203449308687169</v>
          </cell>
          <cell r="V135">
            <v>0.87803848474089818</v>
          </cell>
        </row>
        <row r="136">
          <cell r="M136">
            <v>1051.2752171931882</v>
          </cell>
          <cell r="P136">
            <v>5.9627994958118951</v>
          </cell>
          <cell r="V136">
            <v>-13.205175692328144</v>
          </cell>
        </row>
        <row r="137">
          <cell r="M137">
            <v>1092.5016962988034</v>
          </cell>
          <cell r="P137">
            <v>5.7616844509410061</v>
          </cell>
          <cell r="V137">
            <v>-27.84067277830184</v>
          </cell>
        </row>
        <row r="138">
          <cell r="M138">
            <v>1135.3449000752271</v>
          </cell>
          <cell r="P138">
            <v>5.3926607884677615</v>
          </cell>
          <cell r="V138">
            <v>-43.050110926470502</v>
          </cell>
        </row>
        <row r="139">
          <cell r="M139">
            <v>1179.868229489942</v>
          </cell>
          <cell r="P139">
            <v>4.8207018987588608</v>
          </cell>
          <cell r="V139">
            <v>-58.855997629469471</v>
          </cell>
        </row>
        <row r="140">
          <cell r="M140">
            <v>1226.137571822881</v>
          </cell>
          <cell r="P140">
            <v>3.9935055667482855</v>
          </cell>
          <cell r="V140">
            <v>-75.281723026703531</v>
          </cell>
        </row>
        <row r="141">
          <cell r="M141" t="str">
            <v>1.25k</v>
          </cell>
          <cell r="P141">
            <v>2.8283431713648617</v>
          </cell>
          <cell r="V141">
            <v>-92.35159451794685</v>
          </cell>
        </row>
        <row r="142">
          <cell r="M142">
            <v>1324.1908647637345</v>
          </cell>
          <cell r="P142">
            <v>1.1825805009190966</v>
          </cell>
          <cell r="V142">
            <v>-110.090872734337</v>
          </cell>
        </row>
        <row r="143">
          <cell r="M143">
            <v>1376.1199182838809</v>
          </cell>
          <cell r="P143">
            <v>-1.2247558338472739</v>
          </cell>
          <cell r="V143">
            <v>-128.52580891999725</v>
          </cell>
        </row>
        <row r="144">
          <cell r="M144">
            <v>1430.0854052754057</v>
          </cell>
          <cell r="P144">
            <v>-5.0894558835853845</v>
          </cell>
          <cell r="V144">
            <v>-147.68368377960496</v>
          </cell>
        </row>
        <row r="145">
          <cell r="M145">
            <v>1486.1671858744414</v>
          </cell>
          <cell r="P145">
            <v>-13.30598790230664</v>
          </cell>
          <cell r="V145">
            <v>-167.59284784939351</v>
          </cell>
        </row>
        <row r="146">
          <cell r="M146">
            <v>1544.4482519871647</v>
          </cell>
          <cell r="P146">
            <v>-16.806512023417653</v>
          </cell>
          <cell r="V146">
            <v>171.71723654866946</v>
          </cell>
        </row>
        <row r="147">
          <cell r="M147" t="str">
            <v>1.6k</v>
          </cell>
          <cell r="P147">
            <v>-5.7807962105341772</v>
          </cell>
          <cell r="V147">
            <v>150.21595170744069</v>
          </cell>
        </row>
        <row r="148">
          <cell r="M148">
            <v>1667.9566089319287</v>
          </cell>
          <cell r="P148">
            <v>-1.1226157827984564</v>
          </cell>
          <cell r="V148">
            <v>127.8714792253796</v>
          </cell>
        </row>
        <row r="149">
          <cell r="M149">
            <v>1733.3666720272986</v>
          </cell>
          <cell r="P149">
            <v>1.743933496268526</v>
          </cell>
          <cell r="V149">
            <v>104.65075292049241</v>
          </cell>
        </row>
        <row r="150">
          <cell r="M150">
            <v>1801.3418356362124</v>
          </cell>
          <cell r="P150">
            <v>3.6724909597697226</v>
          </cell>
          <cell r="V150">
            <v>80.519409897766536</v>
          </cell>
        </row>
        <row r="151">
          <cell r="M151">
            <v>1871.9826919356719</v>
          </cell>
          <cell r="P151">
            <v>4.9616659591275507</v>
          </cell>
          <cell r="V151">
            <v>55.441739697678941</v>
          </cell>
        </row>
        <row r="152">
          <cell r="M152">
            <v>1945.3937778939337</v>
          </cell>
          <cell r="P152">
            <v>5.7319191184440124</v>
          </cell>
          <cell r="V152">
            <v>29.380631450529108</v>
          </cell>
        </row>
        <row r="153">
          <cell r="M153" t="str">
            <v>2k</v>
          </cell>
          <cell r="P153">
            <v>6.0188539852609368</v>
          </cell>
          <cell r="V153">
            <v>2.2975189583928568</v>
          </cell>
        </row>
        <row r="154">
          <cell r="M154">
            <v>2100.9654448689198</v>
          </cell>
          <cell r="P154">
            <v>5.7977360767418809</v>
          </cell>
          <cell r="V154">
            <v>-25.847676376572135</v>
          </cell>
        </row>
        <row r="155">
          <cell r="M155">
            <v>2183.3562466284857</v>
          </cell>
          <cell r="P155">
            <v>4.9753626049532613</v>
          </cell>
          <cell r="V155">
            <v>-55.096604861928014</v>
          </cell>
        </row>
        <row r="156">
          <cell r="M156">
            <v>2268.9780602217597</v>
          </cell>
          <cell r="P156">
            <v>3.3388586921380847</v>
          </cell>
          <cell r="V156">
            <v>-85.492550150631175</v>
          </cell>
        </row>
        <row r="157">
          <cell r="M157">
            <v>2357.9575919951621</v>
          </cell>
          <cell r="P157">
            <v>0.37233770056822324</v>
          </cell>
          <cell r="V157">
            <v>-117.08049329379328</v>
          </cell>
        </row>
        <row r="158">
          <cell r="M158">
            <v>2450.4265171714433</v>
          </cell>
          <cell r="P158">
            <v>-5.6932603858015307</v>
          </cell>
          <cell r="V158">
            <v>-149.90717930531466</v>
          </cell>
        </row>
        <row r="159">
          <cell r="M159" t="str">
            <v>2.5k</v>
          </cell>
          <cell r="P159">
            <v>-23.077151318650646</v>
          </cell>
          <cell r="V159">
            <v>175.97881366310443</v>
          </cell>
        </row>
        <row r="160">
          <cell r="M160">
            <v>2646.3852697941502</v>
          </cell>
          <cell r="P160">
            <v>-3.4089092972461437</v>
          </cell>
          <cell r="V160">
            <v>140.52700243420659</v>
          </cell>
        </row>
        <row r="161">
          <cell r="M161">
            <v>2750.1650842958816</v>
          </cell>
          <cell r="P161">
            <v>1.8379210693429098</v>
          </cell>
          <cell r="V161">
            <v>103.68492409829304</v>
          </cell>
        </row>
        <row r="162">
          <cell r="M162">
            <v>2858.01469544474</v>
          </cell>
          <cell r="P162">
            <v>4.5218880905605534</v>
          </cell>
          <cell r="V162">
            <v>65.398058376657389</v>
          </cell>
        </row>
        <row r="163">
          <cell r="M163">
            <v>2970.0937031092399</v>
          </cell>
          <cell r="P163">
            <v>5.8018547784587255</v>
          </cell>
          <cell r="V163">
            <v>25.609746940447849</v>
          </cell>
        </row>
        <row r="164">
          <cell r="M164">
            <v>3086.5679659762691</v>
          </cell>
          <cell r="P164">
            <v>5.9384139832348168</v>
          </cell>
          <cell r="V164">
            <v>-15.73889043443689</v>
          </cell>
        </row>
        <row r="165">
          <cell r="M165" t="str">
            <v>3.15k</v>
          </cell>
          <cell r="P165">
            <v>4.8269761472873363</v>
          </cell>
          <cell r="V165">
            <v>-58.709043000493288</v>
          </cell>
        </row>
        <row r="166">
          <cell r="M166">
            <v>3333.3984684457291</v>
          </cell>
          <cell r="P166">
            <v>1.8687628470891808</v>
          </cell>
          <cell r="V166">
            <v>-103.364299588748</v>
          </cell>
        </row>
        <row r="167">
          <cell r="M167">
            <v>3464.1199770122284</v>
          </cell>
          <cell r="P167">
            <v>-5.6548803417301086</v>
          </cell>
          <cell r="V167">
            <v>-149.77074270987541</v>
          </cell>
        </row>
        <row r="168">
          <cell r="M168">
            <v>3599.9678192480023</v>
          </cell>
          <cell r="P168">
            <v>-10.094164915490589</v>
          </cell>
          <cell r="V168">
            <v>162.00295365444316</v>
          </cell>
        </row>
        <row r="169">
          <cell r="M169">
            <v>3741.1430278459634</v>
          </cell>
          <cell r="P169">
            <v>0.98469485724357109</v>
          </cell>
          <cell r="V169">
            <v>111.88542242520558</v>
          </cell>
        </row>
        <row r="170">
          <cell r="M170">
            <v>3887.8545191340409</v>
          </cell>
          <cell r="P170">
            <v>4.7798385254786826</v>
          </cell>
          <cell r="V170">
            <v>59.802497814429273</v>
          </cell>
        </row>
        <row r="171">
          <cell r="M171" t="str">
            <v>4k</v>
          </cell>
          <cell r="P171">
            <v>6.0099361442880657</v>
          </cell>
          <cell r="V171">
            <v>5.6771055718576804</v>
          </cell>
        </row>
        <row r="172">
          <cell r="M172">
            <v>4198.7633003642914</v>
          </cell>
          <cell r="P172">
            <v>5.1458057060302203</v>
          </cell>
          <cell r="V172">
            <v>-50.570851072383327</v>
          </cell>
        </row>
        <row r="173">
          <cell r="M173">
            <v>4363.4206846923034</v>
          </cell>
          <cell r="P173">
            <v>1.2970648547222412</v>
          </cell>
          <cell r="V173">
            <v>-109.02460993796694</v>
          </cell>
        </row>
        <row r="174">
          <cell r="M174">
            <v>4534.5352213469041</v>
          </cell>
          <cell r="P174">
            <v>-14.977050435979001</v>
          </cell>
          <cell r="V174">
            <v>-169.77067307278946</v>
          </cell>
        </row>
        <row r="175">
          <cell r="M175">
            <v>4712.3601319879599</v>
          </cell>
          <cell r="P175">
            <v>-1.0042331372469002</v>
          </cell>
          <cell r="V175">
            <v>127.10106523808116</v>
          </cell>
        </row>
        <row r="176">
          <cell r="M176">
            <v>4897.158568536508</v>
          </cell>
          <cell r="P176">
            <v>4.7046986209221462</v>
          </cell>
          <cell r="V176">
            <v>61.497185443495709</v>
          </cell>
        </row>
        <row r="177">
          <cell r="M177" t="str">
            <v>5k</v>
          </cell>
          <cell r="P177">
            <v>6.0058360691388231</v>
          </cell>
          <cell r="V177">
            <v>-6.6793955195042187</v>
          </cell>
        </row>
        <row r="178">
          <cell r="M178">
            <v>5288.7806301495784</v>
          </cell>
          <cell r="P178">
            <v>3.8594062693174891</v>
          </cell>
          <cell r="V178">
            <v>-77.529567892818605</v>
          </cell>
        </row>
        <row r="179">
          <cell r="M179">
            <v>5496.1837921162287</v>
          </cell>
          <cell r="P179">
            <v>-6.0539005013381528</v>
          </cell>
          <cell r="V179">
            <v>-151.15817839841941</v>
          </cell>
        </row>
        <row r="180">
          <cell r="M180">
            <v>5711.7204114149044</v>
          </cell>
          <cell r="P180">
            <v>-1.8488160597967609</v>
          </cell>
          <cell r="V180">
            <v>132.32581460556443</v>
          </cell>
        </row>
        <row r="181">
          <cell r="M181">
            <v>5935.7094471566661</v>
          </cell>
          <cell r="P181">
            <v>5.0636199954037187</v>
          </cell>
          <cell r="V181">
            <v>52.809179884213677</v>
          </cell>
        </row>
        <row r="182">
          <cell r="M182">
            <v>6168.4823666530065</v>
          </cell>
          <cell r="P182">
            <v>5.7230036815154781</v>
          </cell>
          <cell r="V182">
            <v>-29.825754237974103</v>
          </cell>
        </row>
        <row r="183">
          <cell r="M183" t="str">
            <v>6.3k</v>
          </cell>
          <cell r="P183">
            <v>0.54092569437813287</v>
          </cell>
          <cell r="V183">
            <v>-115.70127401201255</v>
          </cell>
        </row>
        <row r="184">
          <cell r="M184">
            <v>6661.7712294995381</v>
          </cell>
          <cell r="P184">
            <v>-7.2916759079712428</v>
          </cell>
          <cell r="V184">
            <v>155.05553877182945</v>
          </cell>
        </row>
        <row r="185">
          <cell r="M185">
            <v>6923.0171600681479</v>
          </cell>
          <cell r="P185">
            <v>4.667629729961301</v>
          </cell>
          <cell r="V185">
            <v>62.312618723666105</v>
          </cell>
        </row>
        <row r="186">
          <cell r="M186">
            <v>7194.5080290904289</v>
          </cell>
          <cell r="P186">
            <v>5.6309654763847208</v>
          </cell>
          <cell r="V186">
            <v>-34.067278581288676</v>
          </cell>
        </row>
        <row r="187">
          <cell r="M187">
            <v>7476.6455988586813</v>
          </cell>
          <cell r="P187">
            <v>-2.1824477801890652</v>
          </cell>
          <cell r="V187">
            <v>-134.22677970212357</v>
          </cell>
        </row>
        <row r="188">
          <cell r="M188">
            <v>7769.847387049218</v>
          </cell>
          <cell r="P188">
            <v>-0.22516184595888739</v>
          </cell>
          <cell r="V188">
            <v>121.68589560367536</v>
          </cell>
        </row>
        <row r="189">
          <cell r="M189" t="str">
            <v>8k</v>
          </cell>
          <cell r="P189">
            <v>5.9600336133920973</v>
          </cell>
          <cell r="V189">
            <v>13.516715039113365</v>
          </cell>
        </row>
        <row r="190">
          <cell r="M190">
            <v>8391.1961977013671</v>
          </cell>
          <cell r="P190">
            <v>2.2808518917892311</v>
          </cell>
          <cell r="V190">
            <v>-98.894394175039082</v>
          </cell>
        </row>
        <row r="191">
          <cell r="M191">
            <v>8720.2627152582845</v>
          </cell>
          <cell r="P191">
            <v>-4.2468081413177252</v>
          </cell>
          <cell r="V191">
            <v>144.28621781809596</v>
          </cell>
        </row>
        <row r="192">
          <cell r="M192">
            <v>9062.2338021311589</v>
          </cell>
          <cell r="P192">
            <v>5.8462125636688178</v>
          </cell>
          <cell r="V192">
            <v>22.885677340374741</v>
          </cell>
        </row>
        <row r="193">
          <cell r="M193">
            <v>9417.6155198617926</v>
          </cell>
          <cell r="P193">
            <v>1.8772572481306147</v>
          </cell>
          <cell r="V193">
            <v>-103.27566864627762</v>
          </cell>
        </row>
        <row r="194">
          <cell r="M194">
            <v>9786.9337755426477</v>
          </cell>
          <cell r="P194">
            <v>-0.7814987855107608</v>
          </cell>
          <cell r="V194">
            <v>125.61548160288845</v>
          </cell>
        </row>
        <row r="195">
          <cell r="M195" t="str">
            <v>10k</v>
          </cell>
          <cell r="P195">
            <v>5.9831397539643083</v>
          </cell>
          <cell r="V195">
            <v>-10.634891667586928</v>
          </cell>
        </row>
        <row r="196">
          <cell r="M196">
            <v>10569.587456939371</v>
          </cell>
          <cell r="P196">
            <v>-6.375634409928745</v>
          </cell>
          <cell r="V196">
            <v>-152.2284168310228</v>
          </cell>
        </row>
        <row r="197">
          <cell r="M197">
            <v>10984.081082701699</v>
          </cell>
          <cell r="P197">
            <v>4.7436720019343444</v>
          </cell>
          <cell r="V197">
            <v>60.625370744231134</v>
          </cell>
        </row>
        <row r="198">
          <cell r="M198">
            <v>11414.829360454709</v>
          </cell>
          <cell r="P198">
            <v>2.8331039129705449</v>
          </cell>
          <cell r="V198">
            <v>-92.291281383446844</v>
          </cell>
        </row>
        <row r="199">
          <cell r="M199">
            <v>11862.469727531365</v>
          </cell>
          <cell r="P199">
            <v>1.3213885248216024</v>
          </cell>
          <cell r="V199">
            <v>108.79533503288889</v>
          </cell>
        </row>
        <row r="200">
          <cell r="M200">
            <v>12327.664618807106</v>
          </cell>
          <cell r="P200">
            <v>4.9251426137133798</v>
          </cell>
          <cell r="V200">
            <v>-56.349945946214888</v>
          </cell>
        </row>
        <row r="201">
          <cell r="M201" t="str">
            <v>12.5k</v>
          </cell>
          <cell r="P201">
            <v>-1.7979856191952743</v>
          </cell>
          <cell r="V201">
            <v>132.02848754609121</v>
          </cell>
        </row>
        <row r="202">
          <cell r="M202">
            <v>13313.498621387607</v>
          </cell>
          <cell r="P202">
            <v>5.2906774952617592</v>
          </cell>
          <cell r="V202">
            <v>-46.323336471709808</v>
          </cell>
        </row>
        <row r="203">
          <cell r="M203">
            <v>13835.596606540064</v>
          </cell>
          <cell r="P203">
            <v>-1.1941362437473948</v>
          </cell>
          <cell r="V203">
            <v>128.3306503333209</v>
          </cell>
        </row>
        <row r="204">
          <cell r="M204">
            <v>14378.169022482813</v>
          </cell>
          <cell r="P204">
            <v>4.5755289067842071</v>
          </cell>
          <cell r="V204">
            <v>-64.283833967334658</v>
          </cell>
        </row>
        <row r="205">
          <cell r="M205">
            <v>14942.018788070374</v>
          </cell>
          <cell r="P205">
            <v>2.5687036320495693</v>
          </cell>
          <cell r="V205">
            <v>95.548172543751036</v>
          </cell>
        </row>
        <row r="206">
          <cell r="M206">
            <v>15527.980309171175</v>
          </cell>
          <cell r="P206">
            <v>0.91883299553057474</v>
          </cell>
          <cell r="V206">
            <v>-112.46954618002412</v>
          </cell>
        </row>
        <row r="207">
          <cell r="M207" t="str">
            <v>16k</v>
          </cell>
          <cell r="P207">
            <v>5.6912991556489096</v>
          </cell>
          <cell r="V207">
            <v>31.355177499189949</v>
          </cell>
        </row>
        <row r="208">
          <cell r="M208">
            <v>16769.741133587788</v>
          </cell>
          <cell r="P208">
            <v>-12.706515845200329</v>
          </cell>
          <cell r="V208">
            <v>166.70243936190303</v>
          </cell>
        </row>
        <row r="209">
          <cell r="M209">
            <v>17427.378040787309</v>
          </cell>
          <cell r="P209">
            <v>4.4547346628314326</v>
          </cell>
          <cell r="V209">
            <v>-66.760210074885435</v>
          </cell>
        </row>
        <row r="210">
          <cell r="M210">
            <v>18110.804630622108</v>
          </cell>
          <cell r="P210">
            <v>5.1439824260561551</v>
          </cell>
          <cell r="V210">
            <v>50.621742471197138</v>
          </cell>
        </row>
        <row r="211">
          <cell r="M211">
            <v>18821.032263195524</v>
          </cell>
          <cell r="P211">
            <v>-8.5604179367626827</v>
          </cell>
          <cell r="V211">
            <v>158.48926178379273</v>
          </cell>
        </row>
        <row r="212">
          <cell r="M212">
            <v>19559.111959791429</v>
          </cell>
          <cell r="P212">
            <v>1.8527720176160494</v>
          </cell>
          <cell r="V212">
            <v>-103.53076716586386</v>
          </cell>
        </row>
        <row r="213">
          <cell r="M213" t="str">
            <v>20k</v>
          </cell>
          <cell r="P213">
            <v>5.9374978386288735</v>
          </cell>
          <cell r="V213">
            <v>-15.826091368446811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>
        <row r="36">
          <cell r="A36">
            <v>20</v>
          </cell>
          <cell r="D36">
            <v>17</v>
          </cell>
        </row>
        <row r="37">
          <cell r="A37">
            <v>25</v>
          </cell>
          <cell r="D37">
            <v>13.6</v>
          </cell>
        </row>
        <row r="38">
          <cell r="A38">
            <v>31.5</v>
          </cell>
          <cell r="D38">
            <v>10.793650793650794</v>
          </cell>
        </row>
        <row r="39">
          <cell r="A39">
            <v>40</v>
          </cell>
          <cell r="D39">
            <v>8.5</v>
          </cell>
        </row>
        <row r="40">
          <cell r="A40">
            <v>50</v>
          </cell>
          <cell r="D40">
            <v>6.8</v>
          </cell>
        </row>
        <row r="41">
          <cell r="A41">
            <v>63</v>
          </cell>
          <cell r="D41">
            <v>5.3968253968253972</v>
          </cell>
        </row>
        <row r="42">
          <cell r="A42">
            <v>80</v>
          </cell>
          <cell r="D42">
            <v>4.25</v>
          </cell>
        </row>
        <row r="43">
          <cell r="A43">
            <v>100</v>
          </cell>
          <cell r="D43">
            <v>3.4</v>
          </cell>
        </row>
        <row r="44">
          <cell r="A44">
            <v>125</v>
          </cell>
          <cell r="D44">
            <v>2.72</v>
          </cell>
        </row>
        <row r="45">
          <cell r="A45">
            <v>160</v>
          </cell>
          <cell r="D45">
            <v>2.125</v>
          </cell>
        </row>
        <row r="46">
          <cell r="A46">
            <v>200</v>
          </cell>
          <cell r="D46">
            <v>1.7</v>
          </cell>
        </row>
        <row r="47">
          <cell r="A47">
            <v>250</v>
          </cell>
          <cell r="D47">
            <v>1.36</v>
          </cell>
        </row>
        <row r="48">
          <cell r="A48">
            <v>315</v>
          </cell>
          <cell r="D48">
            <v>1.0793650793650793</v>
          </cell>
        </row>
        <row r="49">
          <cell r="A49">
            <v>400</v>
          </cell>
          <cell r="D49">
            <v>0.85</v>
          </cell>
        </row>
        <row r="50">
          <cell r="A50">
            <v>500</v>
          </cell>
          <cell r="D50">
            <v>0.68</v>
          </cell>
        </row>
        <row r="51">
          <cell r="A51">
            <v>630</v>
          </cell>
          <cell r="D51">
            <v>0.53968253968253965</v>
          </cell>
        </row>
        <row r="52">
          <cell r="A52">
            <v>800</v>
          </cell>
          <cell r="D52">
            <v>0.42499999999999999</v>
          </cell>
        </row>
        <row r="53">
          <cell r="A53" t="str">
            <v>1k</v>
          </cell>
          <cell r="D53">
            <v>0.34</v>
          </cell>
        </row>
        <row r="54">
          <cell r="A54" t="str">
            <v>1.25k</v>
          </cell>
          <cell r="D54">
            <v>0.27200000000000002</v>
          </cell>
        </row>
        <row r="55">
          <cell r="A55" t="str">
            <v>1.6k</v>
          </cell>
          <cell r="D55">
            <v>0.21249999999999999</v>
          </cell>
        </row>
        <row r="56">
          <cell r="A56" t="str">
            <v>2k</v>
          </cell>
          <cell r="D56">
            <v>0.17</v>
          </cell>
        </row>
        <row r="57">
          <cell r="A57" t="str">
            <v>2.5k</v>
          </cell>
          <cell r="D57">
            <v>0.13600000000000001</v>
          </cell>
        </row>
        <row r="58">
          <cell r="A58" t="str">
            <v>3.15k</v>
          </cell>
          <cell r="D58">
            <v>0.10793650793650794</v>
          </cell>
        </row>
        <row r="59">
          <cell r="A59" t="str">
            <v>4k</v>
          </cell>
          <cell r="D59">
            <v>8.5000000000000006E-2</v>
          </cell>
        </row>
        <row r="60">
          <cell r="A60" t="str">
            <v>5k</v>
          </cell>
          <cell r="D60">
            <v>6.8000000000000005E-2</v>
          </cell>
        </row>
        <row r="61">
          <cell r="A61" t="str">
            <v>6.3k</v>
          </cell>
          <cell r="D61">
            <v>5.3968253968253971E-2</v>
          </cell>
        </row>
        <row r="62">
          <cell r="A62" t="str">
            <v>8k</v>
          </cell>
          <cell r="D62">
            <v>4.2500000000000003E-2</v>
          </cell>
        </row>
        <row r="63">
          <cell r="A63" t="str">
            <v>10k</v>
          </cell>
          <cell r="D63">
            <v>3.4000000000000002E-2</v>
          </cell>
        </row>
        <row r="64">
          <cell r="A64" t="str">
            <v>12.5k</v>
          </cell>
          <cell r="D64">
            <v>2.7199999999999998E-2</v>
          </cell>
        </row>
        <row r="65">
          <cell r="A65" t="str">
            <v>16k</v>
          </cell>
          <cell r="D65">
            <v>2.1250000000000002E-2</v>
          </cell>
        </row>
        <row r="66">
          <cell r="A66" t="str">
            <v>20k</v>
          </cell>
          <cell r="D66">
            <v>1.7000000000000001E-2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213"/>
  <sheetViews>
    <sheetView tabSelected="1" topLeftCell="B1" workbookViewId="0">
      <selection activeCell="J16" sqref="J16"/>
    </sheetView>
  </sheetViews>
  <sheetFormatPr defaultRowHeight="15"/>
  <cols>
    <col min="1" max="1" width="2" customWidth="1"/>
    <col min="2" max="2" width="38" customWidth="1"/>
    <col min="3" max="3" width="16.85546875" customWidth="1"/>
    <col min="4" max="4" width="17.7109375" customWidth="1"/>
    <col min="5" max="5" width="54.7109375" customWidth="1"/>
    <col min="8" max="8" width="14.42578125" customWidth="1"/>
    <col min="9" max="10" width="9.140625" customWidth="1"/>
    <col min="11" max="11" width="21.7109375" customWidth="1"/>
    <col min="12" max="12" width="30" customWidth="1"/>
    <col min="13" max="13" width="21.28515625" customWidth="1"/>
    <col min="14" max="14" width="18.42578125" customWidth="1"/>
    <col min="15" max="15" width="22" customWidth="1"/>
    <col min="16" max="16" width="18.28515625" customWidth="1"/>
    <col min="17" max="17" width="22.7109375" customWidth="1"/>
    <col min="18" max="18" width="19.7109375" customWidth="1"/>
    <col min="19" max="19" width="19.140625" customWidth="1"/>
    <col min="20" max="20" width="23.42578125" customWidth="1"/>
    <col min="21" max="21" width="23.140625" customWidth="1"/>
    <col min="22" max="22" width="16.42578125" customWidth="1"/>
  </cols>
  <sheetData>
    <row r="1" spans="1:22" ht="18">
      <c r="A1" s="28"/>
      <c r="B1" s="29"/>
      <c r="C1" s="29"/>
      <c r="D1" s="29"/>
      <c r="E1" s="29"/>
      <c r="F1" s="29"/>
      <c r="G1" s="2"/>
      <c r="H1" s="2"/>
      <c r="I1" s="2"/>
      <c r="J1" s="2"/>
      <c r="K1" s="2"/>
      <c r="L1" s="2"/>
      <c r="M1" s="6"/>
      <c r="N1" s="30"/>
      <c r="O1" s="2"/>
      <c r="P1" s="30"/>
      <c r="Q1" s="2"/>
      <c r="R1" s="2"/>
      <c r="S1" s="2"/>
      <c r="T1" s="2"/>
      <c r="U1" s="2"/>
      <c r="V1" s="2"/>
    </row>
    <row r="2" spans="1:22" ht="18">
      <c r="A2" s="28"/>
      <c r="B2" s="29"/>
      <c r="C2" s="29"/>
      <c r="D2" s="29"/>
      <c r="E2" s="29"/>
      <c r="F2" s="29"/>
      <c r="G2" s="2"/>
      <c r="H2" s="2"/>
      <c r="I2" s="2"/>
      <c r="J2" s="2"/>
      <c r="K2" s="2"/>
      <c r="L2" s="2"/>
      <c r="M2" s="6"/>
      <c r="N2" s="30"/>
      <c r="O2" s="2"/>
      <c r="P2" s="30"/>
      <c r="Q2" s="2"/>
      <c r="R2" s="2"/>
      <c r="S2" s="2"/>
      <c r="T2" s="2"/>
      <c r="U2" s="2"/>
      <c r="V2" s="2"/>
    </row>
    <row r="3" spans="1:22" ht="18">
      <c r="A3" s="28"/>
      <c r="B3" s="29"/>
      <c r="C3" s="29"/>
      <c r="D3" s="29"/>
      <c r="E3" s="29"/>
      <c r="F3" s="29"/>
      <c r="G3" s="2"/>
      <c r="H3" s="2"/>
      <c r="I3" s="2"/>
      <c r="J3" s="2"/>
      <c r="K3" s="2"/>
      <c r="L3" s="2"/>
      <c r="M3" s="6"/>
      <c r="N3" s="30"/>
      <c r="O3" s="2"/>
      <c r="P3" s="30"/>
      <c r="Q3" s="2"/>
      <c r="R3" s="2"/>
      <c r="S3" s="2"/>
      <c r="T3" s="2"/>
      <c r="U3" s="2"/>
      <c r="V3" s="2"/>
    </row>
    <row r="4" spans="1:22" ht="18">
      <c r="A4" s="28"/>
      <c r="B4" s="29"/>
      <c r="C4" s="29"/>
      <c r="D4" s="29"/>
      <c r="E4" s="29"/>
      <c r="F4" s="29"/>
      <c r="G4" s="2"/>
      <c r="H4" s="2"/>
      <c r="I4" s="2"/>
      <c r="J4" s="2"/>
      <c r="K4" s="2"/>
      <c r="L4" s="2"/>
      <c r="M4" s="6"/>
      <c r="N4" s="30"/>
      <c r="O4" s="2"/>
      <c r="P4" s="30"/>
      <c r="Q4" s="2"/>
      <c r="R4" s="2"/>
      <c r="S4" s="2"/>
      <c r="T4" s="2"/>
      <c r="U4" s="2"/>
      <c r="V4" s="2"/>
    </row>
    <row r="5" spans="1:22" ht="18">
      <c r="A5" s="28"/>
      <c r="B5" s="29"/>
      <c r="C5" s="29"/>
      <c r="D5" s="29"/>
      <c r="E5" s="29"/>
      <c r="F5" s="29"/>
      <c r="G5" s="2"/>
      <c r="H5" s="2"/>
      <c r="I5" s="2"/>
      <c r="J5" s="2"/>
      <c r="K5" s="2"/>
      <c r="L5" s="2"/>
      <c r="M5" s="6"/>
      <c r="N5" s="30"/>
      <c r="O5" s="2"/>
      <c r="P5" s="30"/>
      <c r="Q5" s="2"/>
      <c r="R5" s="2"/>
      <c r="S5" s="2"/>
      <c r="T5" s="2"/>
      <c r="U5" s="2"/>
      <c r="V5" s="2"/>
    </row>
    <row r="6" spans="1:22" ht="18">
      <c r="A6" s="28"/>
      <c r="B6" s="29"/>
      <c r="C6" s="29"/>
      <c r="D6" s="29"/>
      <c r="E6" s="29"/>
      <c r="F6" s="29"/>
      <c r="G6" s="2"/>
      <c r="H6" s="2"/>
      <c r="I6" s="2"/>
      <c r="J6" s="2"/>
      <c r="K6" s="2"/>
      <c r="L6" s="2"/>
      <c r="M6" s="6"/>
      <c r="N6" s="30"/>
      <c r="O6" s="2"/>
      <c r="P6" s="30"/>
      <c r="Q6" s="2"/>
      <c r="R6" s="2"/>
      <c r="S6" s="2"/>
      <c r="T6" s="2"/>
      <c r="U6" s="2"/>
      <c r="V6" s="2"/>
    </row>
    <row r="7" spans="1:22" ht="18">
      <c r="A7" s="28"/>
      <c r="B7" s="29"/>
      <c r="C7" s="29"/>
      <c r="D7" s="29"/>
      <c r="E7" s="29"/>
      <c r="F7" s="29"/>
      <c r="G7" s="2"/>
      <c r="H7" s="2"/>
      <c r="I7" s="2"/>
      <c r="J7" s="2"/>
      <c r="K7" s="29"/>
      <c r="L7" s="2"/>
      <c r="M7" s="6"/>
      <c r="N7" s="30"/>
      <c r="O7" s="2"/>
      <c r="P7" s="30"/>
      <c r="Q7" s="2"/>
      <c r="R7" s="2"/>
      <c r="S7" s="2"/>
      <c r="T7" s="2"/>
      <c r="U7" s="2"/>
      <c r="V7" s="2"/>
    </row>
    <row r="8" spans="1:22" ht="18">
      <c r="A8" s="28"/>
      <c r="B8" s="29"/>
      <c r="C8" s="29"/>
      <c r="D8" s="29"/>
      <c r="E8" s="29"/>
      <c r="F8" s="29"/>
      <c r="G8" s="2"/>
      <c r="H8" s="2"/>
      <c r="I8" s="2"/>
      <c r="J8" s="2"/>
      <c r="K8" s="29"/>
      <c r="L8" s="2"/>
      <c r="M8" s="6"/>
      <c r="N8" s="30"/>
      <c r="O8" s="2"/>
      <c r="P8" s="30"/>
      <c r="Q8" s="2"/>
      <c r="R8" s="2"/>
      <c r="S8" s="2"/>
      <c r="T8" s="2"/>
      <c r="U8" s="2"/>
      <c r="V8" s="2"/>
    </row>
    <row r="9" spans="1:22" ht="18">
      <c r="A9" s="28"/>
      <c r="B9" s="29"/>
      <c r="C9" s="29"/>
      <c r="D9" s="29"/>
      <c r="E9" s="29"/>
      <c r="F9" s="29"/>
      <c r="G9" s="2"/>
      <c r="H9" s="2"/>
      <c r="I9" s="2"/>
      <c r="J9" s="2"/>
      <c r="K9" s="29"/>
      <c r="L9" s="2"/>
      <c r="M9" s="6"/>
      <c r="N9" s="30"/>
      <c r="O9" s="2"/>
      <c r="P9" s="30"/>
      <c r="Q9" s="2"/>
      <c r="R9" s="2"/>
      <c r="S9" s="2"/>
      <c r="T9" s="2"/>
      <c r="U9" s="2"/>
      <c r="V9" s="2"/>
    </row>
    <row r="10" spans="1:22" ht="18">
      <c r="A10" s="28"/>
      <c r="B10" s="29"/>
      <c r="C10" s="29"/>
      <c r="D10" s="29"/>
      <c r="E10" s="29"/>
      <c r="F10" s="29"/>
      <c r="G10" s="2"/>
      <c r="H10" s="2"/>
      <c r="I10" s="2"/>
      <c r="J10" s="2"/>
      <c r="K10" s="29"/>
      <c r="L10" s="2"/>
      <c r="M10" s="6"/>
      <c r="N10" s="30"/>
      <c r="O10" s="2"/>
      <c r="P10" s="30"/>
      <c r="Q10" s="2"/>
      <c r="R10" s="2"/>
      <c r="S10" s="2"/>
      <c r="T10" s="2"/>
      <c r="U10" s="2"/>
      <c r="V10" s="2"/>
    </row>
    <row r="11" spans="1:22" ht="18">
      <c r="A11" s="28"/>
      <c r="B11" s="29"/>
      <c r="C11" s="29"/>
      <c r="D11" s="29"/>
      <c r="E11" s="29"/>
      <c r="F11" s="29"/>
      <c r="G11" s="2"/>
      <c r="H11" s="2"/>
      <c r="I11" s="2"/>
      <c r="J11" s="2"/>
      <c r="K11" s="29"/>
      <c r="L11" s="2"/>
      <c r="M11" s="6"/>
      <c r="N11" s="30"/>
      <c r="O11" s="2"/>
      <c r="P11" s="30"/>
      <c r="Q11" s="2"/>
      <c r="R11" s="2"/>
      <c r="S11" s="2"/>
      <c r="T11" s="2"/>
      <c r="U11" s="2"/>
      <c r="V11" s="2"/>
    </row>
    <row r="12" spans="1:22" ht="18">
      <c r="A12" s="28"/>
      <c r="B12" s="29"/>
      <c r="C12" s="29"/>
      <c r="D12" s="29"/>
      <c r="E12" s="29"/>
      <c r="F12" s="29"/>
      <c r="G12" s="2"/>
      <c r="H12" s="2"/>
      <c r="I12" s="2"/>
      <c r="J12" s="2"/>
      <c r="K12" s="29"/>
      <c r="L12" s="2"/>
      <c r="M12" s="6"/>
      <c r="N12" s="30"/>
      <c r="O12" s="2"/>
      <c r="P12" s="30"/>
      <c r="Q12" s="2"/>
      <c r="R12" s="2"/>
      <c r="S12" s="2"/>
      <c r="T12" s="2"/>
      <c r="U12" s="2"/>
      <c r="V12" s="2"/>
    </row>
    <row r="13" spans="1:22" ht="18">
      <c r="A13" s="28"/>
      <c r="B13" s="29"/>
      <c r="C13" s="29"/>
      <c r="D13" s="29"/>
      <c r="E13" s="29"/>
      <c r="F13" s="29"/>
      <c r="G13" s="2"/>
      <c r="H13" s="2"/>
      <c r="I13" s="2"/>
      <c r="J13" s="2"/>
      <c r="K13" s="29"/>
      <c r="L13" s="2"/>
      <c r="M13" s="6"/>
      <c r="N13" s="30"/>
      <c r="O13" s="2"/>
      <c r="P13" s="30"/>
      <c r="Q13" s="2"/>
      <c r="R13" s="2"/>
      <c r="S13" s="2"/>
      <c r="T13" s="2"/>
      <c r="U13" s="2"/>
      <c r="V13" s="2"/>
    </row>
    <row r="14" spans="1:22" ht="18">
      <c r="A14" s="28"/>
      <c r="B14" s="29"/>
      <c r="C14" s="29"/>
      <c r="D14" s="29"/>
      <c r="E14" s="29"/>
      <c r="F14" s="29"/>
      <c r="G14" s="2"/>
      <c r="H14" s="2"/>
      <c r="I14" s="2"/>
      <c r="J14" s="2"/>
      <c r="K14" s="2"/>
      <c r="L14" s="2"/>
      <c r="M14" s="6"/>
      <c r="N14" s="30"/>
      <c r="O14" s="2"/>
      <c r="P14" s="30"/>
      <c r="Q14" s="2"/>
      <c r="R14" s="2"/>
      <c r="S14" s="2"/>
      <c r="T14" s="2"/>
      <c r="U14" s="2"/>
      <c r="V14" s="2"/>
    </row>
    <row r="15" spans="1:22" ht="18">
      <c r="A15" s="28"/>
      <c r="B15" s="29"/>
      <c r="C15" s="29"/>
      <c r="D15" s="29"/>
      <c r="E15" s="29"/>
      <c r="F15" s="29"/>
      <c r="G15" s="2"/>
      <c r="H15" s="2"/>
      <c r="I15" s="2"/>
      <c r="J15" s="2"/>
      <c r="K15" s="2"/>
      <c r="L15" s="2"/>
      <c r="M15" s="6"/>
      <c r="N15" s="30"/>
      <c r="O15" s="2"/>
      <c r="P15" s="30"/>
      <c r="Q15" s="2"/>
      <c r="R15" s="2"/>
      <c r="S15" s="2"/>
      <c r="T15" s="2"/>
      <c r="U15" s="2"/>
      <c r="V15" s="2"/>
    </row>
    <row r="16" spans="1:22" ht="18">
      <c r="A16" s="28"/>
      <c r="B16" s="29"/>
      <c r="C16" s="29"/>
      <c r="D16" s="29"/>
      <c r="E16" s="29"/>
      <c r="F16" s="29"/>
      <c r="G16" s="2"/>
      <c r="H16" s="2"/>
      <c r="I16" s="2"/>
      <c r="J16" s="2"/>
      <c r="K16" s="2"/>
      <c r="L16" s="2"/>
      <c r="M16" s="6"/>
      <c r="N16" s="30"/>
      <c r="O16" s="2"/>
      <c r="P16" s="30"/>
      <c r="Q16" s="2"/>
      <c r="R16" s="2"/>
      <c r="S16" s="2"/>
      <c r="T16" s="2"/>
      <c r="U16" s="2"/>
      <c r="V16" s="2"/>
    </row>
    <row r="17" spans="1:22" ht="18">
      <c r="A17" s="28"/>
      <c r="B17" s="29"/>
      <c r="C17" s="29"/>
      <c r="D17" s="29"/>
      <c r="E17" s="29"/>
      <c r="F17" s="29"/>
      <c r="G17" s="2"/>
      <c r="H17" s="2"/>
      <c r="I17" s="2"/>
      <c r="J17" s="2"/>
      <c r="K17" s="2"/>
      <c r="L17" s="2"/>
      <c r="M17" s="6"/>
      <c r="N17" s="30"/>
      <c r="O17" s="2"/>
      <c r="P17" s="30"/>
      <c r="Q17" s="2"/>
      <c r="R17" s="2"/>
      <c r="S17" s="2"/>
      <c r="T17" s="2"/>
      <c r="U17" s="2"/>
      <c r="V17" s="2"/>
    </row>
    <row r="18" spans="1:22" ht="18">
      <c r="A18" s="28"/>
      <c r="B18" s="29"/>
      <c r="C18" s="29"/>
      <c r="D18" s="29"/>
      <c r="E18" s="29"/>
      <c r="F18" s="29"/>
      <c r="G18" s="2"/>
      <c r="H18" s="2"/>
      <c r="I18" s="2"/>
      <c r="J18" s="2"/>
      <c r="K18" s="2"/>
      <c r="L18" s="2"/>
      <c r="M18" s="6"/>
      <c r="N18" s="30"/>
      <c r="O18" s="2"/>
      <c r="P18" s="30"/>
      <c r="Q18" s="2"/>
      <c r="R18" s="2"/>
      <c r="S18" s="2"/>
      <c r="T18" s="2"/>
      <c r="U18" s="2"/>
      <c r="V18" s="2"/>
    </row>
    <row r="19" spans="1:22" ht="18.75" thickBot="1">
      <c r="A19" s="28"/>
      <c r="B19" s="29"/>
      <c r="C19" s="29"/>
      <c r="D19" s="29"/>
      <c r="E19" s="29"/>
      <c r="F19" s="29"/>
      <c r="G19" s="2"/>
      <c r="H19" s="2"/>
      <c r="I19" s="2"/>
      <c r="J19" s="2"/>
      <c r="K19" s="2"/>
      <c r="L19" s="2"/>
      <c r="M19" s="6"/>
      <c r="N19" s="30"/>
      <c r="O19" s="2"/>
      <c r="P19" s="30"/>
      <c r="Q19" s="2"/>
      <c r="R19" s="2"/>
      <c r="S19" s="2"/>
      <c r="T19" s="2"/>
      <c r="U19" s="2"/>
      <c r="V19" s="2"/>
    </row>
    <row r="20" spans="1:22" ht="18">
      <c r="A20" s="31"/>
      <c r="B20" s="2"/>
      <c r="C20" s="2"/>
      <c r="D20" s="2"/>
      <c r="E20" s="2"/>
      <c r="F20" s="2"/>
      <c r="G20" s="2"/>
      <c r="H20" s="2"/>
      <c r="I20" s="2"/>
      <c r="J20" s="2"/>
      <c r="K20" s="80"/>
      <c r="L20" s="81" t="s">
        <v>67</v>
      </c>
      <c r="M20" s="81" t="s">
        <v>68</v>
      </c>
      <c r="N20" s="82" t="s">
        <v>69</v>
      </c>
      <c r="O20" s="83" t="s">
        <v>70</v>
      </c>
      <c r="P20" s="30"/>
      <c r="Q20" s="2"/>
      <c r="R20" s="2"/>
      <c r="S20" s="2"/>
      <c r="T20" s="2"/>
      <c r="U20" s="2"/>
      <c r="V20" s="2"/>
    </row>
    <row r="21" spans="1:22" ht="18">
      <c r="A21" s="31"/>
      <c r="B21" s="2"/>
      <c r="C21" s="2"/>
      <c r="D21" s="2"/>
      <c r="E21" s="2"/>
      <c r="F21" s="2"/>
      <c r="G21" s="2"/>
      <c r="H21" s="2"/>
      <c r="I21" s="2"/>
      <c r="J21" s="2"/>
      <c r="K21" s="84" t="s">
        <v>64</v>
      </c>
      <c r="L21" s="11"/>
      <c r="M21" s="11"/>
      <c r="N21" s="19"/>
      <c r="O21" s="85"/>
      <c r="P21" s="30"/>
      <c r="Q21" s="2"/>
      <c r="R21" s="2"/>
      <c r="S21" s="2"/>
      <c r="T21" s="2"/>
      <c r="U21" s="2"/>
      <c r="V21" s="2"/>
    </row>
    <row r="22" spans="1:22" ht="18">
      <c r="A22" s="31"/>
      <c r="B22" s="2"/>
      <c r="C22" s="2"/>
      <c r="D22" s="2"/>
      <c r="E22" s="2"/>
      <c r="F22" s="2"/>
      <c r="G22" s="2"/>
      <c r="H22" s="2"/>
      <c r="I22" s="2"/>
      <c r="J22" s="2"/>
      <c r="K22" s="84" t="s">
        <v>59</v>
      </c>
      <c r="L22" s="11">
        <f>H31 * 44100</f>
        <v>44.096097572335104</v>
      </c>
      <c r="M22" s="11">
        <f>H31 * 44100/2</f>
        <v>22.048048786167552</v>
      </c>
      <c r="N22" s="19">
        <f>H31 * 44100 / 4</f>
        <v>11.024024393083776</v>
      </c>
      <c r="O22" s="85">
        <f>N22 / 2</f>
        <v>5.512012196541888</v>
      </c>
      <c r="P22" s="30"/>
      <c r="Q22" s="2"/>
      <c r="R22" s="2"/>
      <c r="S22" s="2"/>
      <c r="T22" s="2"/>
      <c r="U22" s="2"/>
      <c r="V22" s="2"/>
    </row>
    <row r="23" spans="1:22" ht="18">
      <c r="A23" s="31"/>
      <c r="B23" s="2"/>
      <c r="C23" s="2"/>
      <c r="D23" s="2"/>
      <c r="E23" s="2"/>
      <c r="F23" s="2"/>
      <c r="G23" s="2"/>
      <c r="H23" s="2"/>
      <c r="I23" s="2"/>
      <c r="J23" s="2"/>
      <c r="K23" s="84" t="s">
        <v>60</v>
      </c>
      <c r="L23" s="11">
        <f>H31 * 48000</f>
        <v>47.995752459684468</v>
      </c>
      <c r="M23" s="11">
        <f>H31 * 48000 / 2</f>
        <v>23.997876229842234</v>
      </c>
      <c r="N23" s="19">
        <f>H31 * 48000 / 4</f>
        <v>11.998938114921117</v>
      </c>
      <c r="O23" s="85">
        <f>N23 / 2</f>
        <v>5.9994690574605585</v>
      </c>
      <c r="P23" s="30"/>
      <c r="Q23" s="2"/>
      <c r="R23" s="2"/>
      <c r="S23" s="2"/>
      <c r="T23" s="2"/>
      <c r="U23" s="2"/>
      <c r="V23" s="2"/>
    </row>
    <row r="24" spans="1:22" ht="18">
      <c r="A24" s="31"/>
      <c r="B24" s="2"/>
      <c r="C24" s="2"/>
      <c r="D24" s="2"/>
      <c r="E24" s="2"/>
      <c r="F24" s="2"/>
      <c r="G24" s="2"/>
      <c r="H24" s="2"/>
      <c r="I24" s="2"/>
      <c r="J24" s="2"/>
      <c r="K24" s="84" t="s">
        <v>61</v>
      </c>
      <c r="L24" s="11">
        <f>H31 * 88200</f>
        <v>88.192195144670208</v>
      </c>
      <c r="M24" s="11">
        <f>H31 * 88200 / 2</f>
        <v>44.096097572335104</v>
      </c>
      <c r="N24" s="19">
        <f>H31 * 88200 /4</f>
        <v>22.048048786167552</v>
      </c>
      <c r="O24" s="85">
        <f>N24 / 2</f>
        <v>11.024024393083776</v>
      </c>
      <c r="P24" s="30"/>
      <c r="Q24" s="2"/>
      <c r="R24" s="2"/>
      <c r="S24" s="2"/>
      <c r="T24" s="2"/>
      <c r="U24" s="2"/>
      <c r="V24" s="2"/>
    </row>
    <row r="25" spans="1:22" ht="18">
      <c r="A25" s="31"/>
      <c r="B25" s="2"/>
      <c r="C25" s="2"/>
      <c r="D25" s="2"/>
      <c r="E25" s="2"/>
      <c r="F25" s="2"/>
      <c r="G25" s="2"/>
      <c r="H25" s="2"/>
      <c r="I25" s="2"/>
      <c r="J25" s="2"/>
      <c r="K25" s="84" t="s">
        <v>62</v>
      </c>
      <c r="L25" s="11">
        <f>H31 * 96000</f>
        <v>95.991504919368936</v>
      </c>
      <c r="M25" s="11">
        <f>H31 * 96000 / 2</f>
        <v>47.995752459684468</v>
      </c>
      <c r="N25" s="19">
        <f>H31 * 96000 / 4</f>
        <v>23.997876229842234</v>
      </c>
      <c r="O25" s="85">
        <f>N25 / 2</f>
        <v>11.998938114921117</v>
      </c>
      <c r="P25" s="30"/>
      <c r="Q25" s="2"/>
      <c r="R25" s="2"/>
      <c r="S25" s="2"/>
      <c r="T25" s="2"/>
      <c r="U25" s="2"/>
      <c r="V25" s="2"/>
    </row>
    <row r="26" spans="1:22" ht="18.75" thickBot="1">
      <c r="A26" s="31"/>
      <c r="B26" s="2"/>
      <c r="C26" s="2"/>
      <c r="D26" s="2"/>
      <c r="E26" s="2"/>
      <c r="F26" s="2"/>
      <c r="G26" s="2"/>
      <c r="H26" s="2"/>
      <c r="I26" s="2"/>
      <c r="J26" s="2"/>
      <c r="K26" s="86" t="s">
        <v>63</v>
      </c>
      <c r="L26" s="87">
        <f>H31 * 192000</f>
        <v>191.98300983873787</v>
      </c>
      <c r="M26" s="87">
        <f>H31 * 192000 / 2</f>
        <v>95.991504919368936</v>
      </c>
      <c r="N26" s="88">
        <f>H31 * 192000 / 4</f>
        <v>47.995752459684468</v>
      </c>
      <c r="O26" s="89">
        <f>N26 / 2</f>
        <v>23.997876229842234</v>
      </c>
      <c r="P26" s="30"/>
      <c r="Q26" s="2"/>
      <c r="R26" s="2"/>
      <c r="S26" s="2"/>
      <c r="T26" s="2"/>
      <c r="U26" s="2"/>
      <c r="V26" s="2"/>
    </row>
    <row r="27" spans="1:22" ht="18">
      <c r="A27" s="31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6"/>
      <c r="N27" s="30"/>
      <c r="O27" s="2"/>
      <c r="P27" s="30"/>
      <c r="Q27" s="2"/>
      <c r="R27" s="2"/>
      <c r="S27" s="2"/>
      <c r="T27" s="2"/>
      <c r="U27" s="2"/>
      <c r="V27" s="2"/>
    </row>
    <row r="28" spans="1:22" ht="18.75" thickBot="1">
      <c r="A28" s="31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6"/>
      <c r="N28" s="30"/>
      <c r="O28" s="2"/>
      <c r="P28" s="30"/>
      <c r="Q28" s="2"/>
      <c r="R28" s="2"/>
      <c r="S28" s="2"/>
      <c r="T28" s="2"/>
      <c r="U28" s="2"/>
      <c r="V28" s="2"/>
    </row>
    <row r="29" spans="1:22" ht="18.75" thickBot="1">
      <c r="A29" s="6"/>
      <c r="B29" s="32" t="s">
        <v>25</v>
      </c>
      <c r="C29" s="33">
        <v>1.127</v>
      </c>
      <c r="D29" s="1" t="s">
        <v>26</v>
      </c>
      <c r="E29" s="34"/>
      <c r="F29" s="34"/>
      <c r="G29" s="2"/>
      <c r="H29" s="35">
        <f>C29*0.3048</f>
        <v>0.34350960000000003</v>
      </c>
      <c r="I29" s="1" t="s">
        <v>0</v>
      </c>
      <c r="J29" s="2"/>
      <c r="K29" s="3" t="s">
        <v>43</v>
      </c>
      <c r="L29" s="4"/>
      <c r="M29" s="5"/>
      <c r="N29" s="6"/>
      <c r="O29" s="6"/>
      <c r="P29" s="6"/>
      <c r="Q29" s="2"/>
      <c r="R29" s="2"/>
      <c r="S29" s="2"/>
      <c r="T29" s="2"/>
      <c r="U29" s="2"/>
      <c r="V29" s="2"/>
    </row>
    <row r="30" spans="1:22" ht="18.75" thickBot="1">
      <c r="A30" s="6"/>
      <c r="B30" s="36" t="s">
        <v>27</v>
      </c>
      <c r="C30" s="37">
        <f>C29*12</f>
        <v>13.524000000000001</v>
      </c>
      <c r="D30" s="7" t="s">
        <v>28</v>
      </c>
      <c r="E30" s="34"/>
      <c r="F30" s="34"/>
      <c r="G30" s="2"/>
      <c r="H30" s="38">
        <f>H29 * 100</f>
        <v>34.350960000000001</v>
      </c>
      <c r="I30" s="7" t="s">
        <v>1</v>
      </c>
      <c r="J30" s="2"/>
      <c r="K30" s="8" t="s">
        <v>44</v>
      </c>
      <c r="L30" s="9"/>
      <c r="M30" s="10" t="s">
        <v>2</v>
      </c>
      <c r="N30" s="11" t="s">
        <v>36</v>
      </c>
      <c r="O30" s="11" t="s">
        <v>50</v>
      </c>
      <c r="P30" s="11" t="s">
        <v>51</v>
      </c>
      <c r="Q30" s="11" t="s">
        <v>48</v>
      </c>
      <c r="R30" s="11" t="s">
        <v>53</v>
      </c>
      <c r="S30" s="11" t="s">
        <v>54</v>
      </c>
      <c r="T30" s="11" t="s">
        <v>56</v>
      </c>
      <c r="U30" s="11" t="s">
        <v>56</v>
      </c>
      <c r="V30" s="11" t="s">
        <v>3</v>
      </c>
    </row>
    <row r="31" spans="1:22" ht="18.75" thickBot="1">
      <c r="A31" s="6"/>
      <c r="B31" s="39" t="s">
        <v>29</v>
      </c>
      <c r="C31" s="40">
        <f>C29/C34</f>
        <v>9.9991150957675994E-4</v>
      </c>
      <c r="D31" s="7" t="s">
        <v>4</v>
      </c>
      <c r="E31" s="31"/>
      <c r="F31" s="31"/>
      <c r="G31" s="2"/>
      <c r="H31" s="40">
        <f>H29/H34</f>
        <v>9.9991150957675972E-4</v>
      </c>
      <c r="I31" s="7" t="s">
        <v>4</v>
      </c>
      <c r="J31" s="2"/>
      <c r="K31" s="12" t="s">
        <v>45</v>
      </c>
      <c r="L31" s="13"/>
      <c r="M31" s="10" t="s">
        <v>5</v>
      </c>
      <c r="N31" s="11" t="s">
        <v>42</v>
      </c>
      <c r="O31" s="11" t="s">
        <v>46</v>
      </c>
      <c r="P31" s="11" t="s">
        <v>47</v>
      </c>
      <c r="Q31" s="11" t="s">
        <v>49</v>
      </c>
      <c r="R31" s="11" t="s">
        <v>52</v>
      </c>
      <c r="S31" s="11" t="s">
        <v>55</v>
      </c>
      <c r="T31" s="11" t="s">
        <v>57</v>
      </c>
      <c r="U31" s="14" t="s">
        <v>58</v>
      </c>
      <c r="V31" s="11" t="s">
        <v>6</v>
      </c>
    </row>
    <row r="32" spans="1:22" ht="18.75" thickBot="1">
      <c r="A32" s="6"/>
      <c r="B32" s="36" t="s">
        <v>30</v>
      </c>
      <c r="C32" s="41">
        <f>C31 * 1000</f>
        <v>0.99991150957675989</v>
      </c>
      <c r="D32" s="7" t="s">
        <v>7</v>
      </c>
      <c r="E32" s="6"/>
      <c r="F32" s="6"/>
      <c r="G32" s="2"/>
      <c r="H32" s="41">
        <f>H31 * 1000</f>
        <v>0.99991150957675967</v>
      </c>
      <c r="I32" s="7" t="s">
        <v>7</v>
      </c>
      <c r="J32" s="2"/>
      <c r="K32" s="15">
        <f>H29</f>
        <v>0.34350960000000003</v>
      </c>
      <c r="L32" s="16" t="s">
        <v>8</v>
      </c>
      <c r="M32" s="17"/>
      <c r="N32" s="18"/>
      <c r="O32" s="19"/>
      <c r="P32" s="20"/>
      <c r="Q32" s="21"/>
      <c r="R32" s="21"/>
      <c r="S32" s="21"/>
      <c r="T32" s="21"/>
      <c r="U32" s="21"/>
      <c r="V32" s="21"/>
    </row>
    <row r="33" spans="1:22" ht="18.75" thickBot="1">
      <c r="A33" s="6"/>
      <c r="B33" s="42" t="s">
        <v>31</v>
      </c>
      <c r="C33" s="43">
        <v>68</v>
      </c>
      <c r="D33" s="22" t="s">
        <v>32</v>
      </c>
      <c r="E33" s="2"/>
      <c r="F33" s="2"/>
      <c r="G33" s="2"/>
      <c r="H33" s="44">
        <f>(C33-32)*(5/9)</f>
        <v>20</v>
      </c>
      <c r="I33" s="22" t="s">
        <v>9</v>
      </c>
      <c r="J33" s="2"/>
      <c r="K33" s="23">
        <f t="shared" ref="K33:K96" si="0">K32</f>
        <v>0.34350960000000003</v>
      </c>
      <c r="L33" s="2"/>
      <c r="M33" s="24">
        <v>20</v>
      </c>
      <c r="N33" s="19">
        <v>20</v>
      </c>
      <c r="O33" s="19">
        <f>((K33  / (340/N33)) * (360))</f>
        <v>7.2743209411764713</v>
      </c>
      <c r="P33" s="25">
        <f t="shared" ref="P33:P96" si="1">(10)*(LOG(0.0000000001+2*(1+COS(RADIANS(O33)))))</f>
        <v>6.0030871019693919</v>
      </c>
      <c r="Q33" s="26">
        <f t="shared" ref="Q33:Q96" si="2">O33/360</f>
        <v>2.0206447058823532E-2</v>
      </c>
      <c r="R33" s="26">
        <f t="shared" ref="R33:R96" si="3">TRUNC(Q33,0)</f>
        <v>0</v>
      </c>
      <c r="S33" s="26">
        <f t="shared" ref="S33:S96" si="4">Q33-R33</f>
        <v>2.0206447058823532E-2</v>
      </c>
      <c r="T33" s="26">
        <f t="shared" ref="T33:T96" si="5" xml:space="preserve"> S33 * 360</f>
        <v>7.2743209411764713</v>
      </c>
      <c r="U33" s="26">
        <f t="shared" ref="U33:U96" si="6">IF(T33 &lt; 180,- T33,360 - T33)</f>
        <v>-7.2743209411764713</v>
      </c>
      <c r="V33" s="27">
        <f t="shared" ref="V33:V96" si="7">IF(U33 &gt; 180,-360+U33,U33)</f>
        <v>-7.2743209411764713</v>
      </c>
    </row>
    <row r="34" spans="1:22" ht="18.75" thickBot="1">
      <c r="A34" s="6"/>
      <c r="B34" s="36" t="s">
        <v>33</v>
      </c>
      <c r="C34" s="45">
        <f>H34/0.3048</f>
        <v>1127.0997375328081</v>
      </c>
      <c r="D34" s="46" t="s">
        <v>34</v>
      </c>
      <c r="E34" s="2"/>
      <c r="F34" s="2"/>
      <c r="G34" s="2"/>
      <c r="H34" s="37">
        <f>331.4+(0.607*H33)</f>
        <v>343.53999999999996</v>
      </c>
      <c r="I34" s="7" t="s">
        <v>10</v>
      </c>
      <c r="J34" s="2"/>
      <c r="K34" s="21">
        <f t="shared" si="0"/>
        <v>0.34350960000000003</v>
      </c>
      <c r="L34" s="2"/>
      <c r="M34" s="19">
        <v>20.784313725490197</v>
      </c>
      <c r="N34" s="19">
        <f>(N33)*(1+(1/25.5))</f>
        <v>20.784313725490197</v>
      </c>
      <c r="O34" s="19">
        <f>((K34  / (340/N34)) * (360))</f>
        <v>7.5595884290657462</v>
      </c>
      <c r="P34" s="25">
        <f t="shared" si="1"/>
        <v>6.0016855982892299</v>
      </c>
      <c r="Q34" s="26">
        <f t="shared" si="2"/>
        <v>2.099885674740485E-2</v>
      </c>
      <c r="R34" s="26">
        <f t="shared" si="3"/>
        <v>0</v>
      </c>
      <c r="S34" s="26">
        <f t="shared" si="4"/>
        <v>2.099885674740485E-2</v>
      </c>
      <c r="T34" s="26">
        <f t="shared" si="5"/>
        <v>7.5595884290657462</v>
      </c>
      <c r="U34" s="26">
        <f t="shared" si="6"/>
        <v>-7.5595884290657462</v>
      </c>
      <c r="V34" s="27">
        <f t="shared" si="7"/>
        <v>-7.5595884290657462</v>
      </c>
    </row>
    <row r="35" spans="1:22" ht="18.75" thickBot="1">
      <c r="A35" s="6"/>
      <c r="B35" s="90" t="s">
        <v>65</v>
      </c>
      <c r="C35" s="45">
        <f>H31 * 44100</f>
        <v>44.096097572335104</v>
      </c>
      <c r="D35" s="37" t="s">
        <v>66</v>
      </c>
      <c r="E35" s="2"/>
      <c r="F35" s="2"/>
      <c r="G35" s="2"/>
      <c r="H35" s="2"/>
      <c r="I35" s="2"/>
      <c r="J35" s="2"/>
      <c r="K35" s="21">
        <f t="shared" si="0"/>
        <v>0.34350960000000003</v>
      </c>
      <c r="L35" s="2"/>
      <c r="M35" s="19">
        <v>21.599384851980009</v>
      </c>
      <c r="N35" s="19">
        <f t="shared" ref="N35:N98" si="8">(N34)*(1+(1/25.5))</f>
        <v>21.599384851980009</v>
      </c>
      <c r="O35" s="19">
        <f t="shared" ref="O35:O98" si="9">((K35  / (340/N35)) * (360))</f>
        <v>7.8560428772644011</v>
      </c>
      <c r="P35" s="25">
        <f t="shared" si="1"/>
        <v>6.0001718479784927</v>
      </c>
      <c r="Q35" s="26">
        <f t="shared" si="2"/>
        <v>2.1822341325734448E-2</v>
      </c>
      <c r="R35" s="26">
        <f t="shared" si="3"/>
        <v>0</v>
      </c>
      <c r="S35" s="26">
        <f t="shared" si="4"/>
        <v>2.1822341325734448E-2</v>
      </c>
      <c r="T35" s="26">
        <f t="shared" si="5"/>
        <v>7.8560428772644011</v>
      </c>
      <c r="U35" s="26">
        <f t="shared" si="6"/>
        <v>-7.8560428772644011</v>
      </c>
      <c r="V35" s="27">
        <f t="shared" si="7"/>
        <v>-7.8560428772644011</v>
      </c>
    </row>
    <row r="36" spans="1:22" ht="18.75" thickBot="1">
      <c r="A36" s="6"/>
      <c r="B36" s="2"/>
      <c r="C36" s="2"/>
      <c r="D36" s="2"/>
      <c r="E36" s="2"/>
      <c r="F36" s="2"/>
      <c r="G36" s="2"/>
      <c r="H36" s="2"/>
      <c r="I36" s="2"/>
      <c r="J36" s="2"/>
      <c r="K36" s="21">
        <f t="shared" si="0"/>
        <v>0.34350960000000003</v>
      </c>
      <c r="L36" s="2"/>
      <c r="M36" s="19">
        <v>22.446419552057659</v>
      </c>
      <c r="N36" s="19">
        <f t="shared" si="8"/>
        <v>22.446419552057659</v>
      </c>
      <c r="O36" s="19">
        <f t="shared" si="9"/>
        <v>8.164122990098301</v>
      </c>
      <c r="P36" s="25">
        <f t="shared" si="1"/>
        <v>5.9985368465198832</v>
      </c>
      <c r="Q36" s="26">
        <f t="shared" si="2"/>
        <v>2.2678119416939726E-2</v>
      </c>
      <c r="R36" s="26">
        <f t="shared" si="3"/>
        <v>0</v>
      </c>
      <c r="S36" s="26">
        <f t="shared" si="4"/>
        <v>2.2678119416939726E-2</v>
      </c>
      <c r="T36" s="26">
        <f t="shared" si="5"/>
        <v>8.164122990098301</v>
      </c>
      <c r="U36" s="26">
        <f t="shared" si="6"/>
        <v>-8.164122990098301</v>
      </c>
      <c r="V36" s="27">
        <f t="shared" si="7"/>
        <v>-8.164122990098301</v>
      </c>
    </row>
    <row r="37" spans="1:22" ht="18.75" thickBot="1">
      <c r="A37" s="6"/>
      <c r="B37" s="47" t="s">
        <v>35</v>
      </c>
      <c r="C37" s="48"/>
      <c r="D37" s="49"/>
      <c r="E37" s="50"/>
      <c r="F37" s="51"/>
      <c r="G37" s="51"/>
      <c r="H37" s="51"/>
      <c r="I37" s="51"/>
      <c r="J37" s="51"/>
      <c r="K37" s="21">
        <f t="shared" si="0"/>
        <v>0.34350960000000003</v>
      </c>
      <c r="L37" s="2"/>
      <c r="M37" s="19">
        <v>23.326671299197177</v>
      </c>
      <c r="N37" s="19">
        <f t="shared" si="8"/>
        <v>23.326671299197177</v>
      </c>
      <c r="O37" s="19">
        <f t="shared" si="9"/>
        <v>8.4842846759845099</v>
      </c>
      <c r="P37" s="25">
        <f t="shared" si="1"/>
        <v>5.9967708646001672</v>
      </c>
      <c r="Q37" s="26">
        <f t="shared" si="2"/>
        <v>2.3567457433290306E-2</v>
      </c>
      <c r="R37" s="26">
        <f t="shared" si="3"/>
        <v>0</v>
      </c>
      <c r="S37" s="26">
        <f t="shared" si="4"/>
        <v>2.3567457433290306E-2</v>
      </c>
      <c r="T37" s="26">
        <f t="shared" si="5"/>
        <v>8.4842846759845099</v>
      </c>
      <c r="U37" s="26">
        <f t="shared" si="6"/>
        <v>-8.4842846759845099</v>
      </c>
      <c r="V37" s="27">
        <f t="shared" si="7"/>
        <v>-8.4842846759845099</v>
      </c>
    </row>
    <row r="38" spans="1:22" ht="18">
      <c r="A38" s="6"/>
      <c r="B38" s="52"/>
      <c r="C38" s="52"/>
      <c r="D38" s="52"/>
      <c r="E38" s="52"/>
      <c r="F38" s="52"/>
      <c r="G38" s="52"/>
      <c r="H38" s="52"/>
      <c r="I38" s="52"/>
      <c r="J38" s="52"/>
      <c r="K38" s="21">
        <f t="shared" si="0"/>
        <v>0.34350960000000003</v>
      </c>
      <c r="L38" s="2"/>
      <c r="M38" s="19">
        <v>24.241442722695108</v>
      </c>
      <c r="N38" s="19">
        <f t="shared" si="8"/>
        <v>24.241442722695108</v>
      </c>
      <c r="O38" s="19">
        <f t="shared" si="9"/>
        <v>8.8170017221015513</v>
      </c>
      <c r="P38" s="25">
        <f t="shared" si="1"/>
        <v>5.994863389361365</v>
      </c>
      <c r="Q38" s="26">
        <f t="shared" si="2"/>
        <v>2.4491671450282086E-2</v>
      </c>
      <c r="R38" s="26">
        <f t="shared" si="3"/>
        <v>0</v>
      </c>
      <c r="S38" s="26">
        <f t="shared" si="4"/>
        <v>2.4491671450282086E-2</v>
      </c>
      <c r="T38" s="26">
        <f t="shared" si="5"/>
        <v>8.8170017221015513</v>
      </c>
      <c r="U38" s="26">
        <f t="shared" si="6"/>
        <v>-8.8170017221015513</v>
      </c>
      <c r="V38" s="27">
        <f t="shared" si="7"/>
        <v>-8.8170017221015513</v>
      </c>
    </row>
    <row r="39" spans="1:22" ht="18">
      <c r="A39" s="6"/>
      <c r="B39" s="52"/>
      <c r="C39" s="52"/>
      <c r="D39" s="52"/>
      <c r="E39" s="52"/>
      <c r="F39" s="52"/>
      <c r="G39" s="52"/>
      <c r="H39" s="52"/>
      <c r="I39" s="52"/>
      <c r="J39" s="52"/>
      <c r="K39" s="21">
        <f t="shared" si="0"/>
        <v>0.34350960000000003</v>
      </c>
      <c r="L39" s="2"/>
      <c r="M39" s="24">
        <v>25</v>
      </c>
      <c r="N39" s="19">
        <f t="shared" si="8"/>
        <v>25.19208753534982</v>
      </c>
      <c r="O39" s="19">
        <f t="shared" si="9"/>
        <v>9.1627664955172978</v>
      </c>
      <c r="P39" s="25">
        <f t="shared" si="1"/>
        <v>5.9928030608218998</v>
      </c>
      <c r="Q39" s="26">
        <f t="shared" si="2"/>
        <v>2.5452129154214718E-2</v>
      </c>
      <c r="R39" s="26">
        <f t="shared" si="3"/>
        <v>0</v>
      </c>
      <c r="S39" s="26">
        <f t="shared" si="4"/>
        <v>2.5452129154214718E-2</v>
      </c>
      <c r="T39" s="26">
        <f t="shared" si="5"/>
        <v>9.1627664955172978</v>
      </c>
      <c r="U39" s="26">
        <f t="shared" si="6"/>
        <v>-9.1627664955172978</v>
      </c>
      <c r="V39" s="27">
        <f t="shared" si="7"/>
        <v>-9.1627664955172978</v>
      </c>
    </row>
    <row r="40" spans="1:22" ht="18">
      <c r="A40" s="6"/>
      <c r="B40" s="52"/>
      <c r="C40" s="52"/>
      <c r="D40" s="52"/>
      <c r="E40" s="52"/>
      <c r="F40" s="52"/>
      <c r="G40" s="52"/>
      <c r="H40" s="52"/>
      <c r="I40" s="52"/>
      <c r="J40" s="52"/>
      <c r="K40" s="21">
        <f t="shared" si="0"/>
        <v>0.34350960000000003</v>
      </c>
      <c r="L40" s="2"/>
      <c r="M40" s="19">
        <v>26.18001253673609</v>
      </c>
      <c r="N40" s="19">
        <f t="shared" si="8"/>
        <v>26.18001253673609</v>
      </c>
      <c r="O40" s="19">
        <f t="shared" si="9"/>
        <v>9.5220906718120961</v>
      </c>
      <c r="P40" s="25">
        <f t="shared" si="1"/>
        <v>5.990577603059231</v>
      </c>
      <c r="Q40" s="26">
        <f t="shared" si="2"/>
        <v>2.6450251866144713E-2</v>
      </c>
      <c r="R40" s="26">
        <f t="shared" si="3"/>
        <v>0</v>
      </c>
      <c r="S40" s="26">
        <f t="shared" si="4"/>
        <v>2.6450251866144713E-2</v>
      </c>
      <c r="T40" s="26">
        <f t="shared" si="5"/>
        <v>9.5220906718120961</v>
      </c>
      <c r="U40" s="26">
        <f t="shared" si="6"/>
        <v>-9.5220906718120961</v>
      </c>
      <c r="V40" s="27">
        <f t="shared" si="7"/>
        <v>-9.5220906718120961</v>
      </c>
    </row>
    <row r="41" spans="1:22" ht="18">
      <c r="A41" s="6"/>
      <c r="B41" s="52"/>
      <c r="C41" s="52"/>
      <c r="D41" s="52"/>
      <c r="E41" s="52"/>
      <c r="F41" s="52"/>
      <c r="G41" s="52"/>
      <c r="H41" s="52"/>
      <c r="I41" s="52"/>
      <c r="J41" s="52"/>
      <c r="K41" s="21">
        <f t="shared" si="0"/>
        <v>0.34350960000000003</v>
      </c>
      <c r="L41" s="2"/>
      <c r="M41" s="19">
        <v>27.206679695039469</v>
      </c>
      <c r="N41" s="19">
        <f t="shared" si="8"/>
        <v>27.206679695039469</v>
      </c>
      <c r="O41" s="19">
        <f t="shared" si="9"/>
        <v>9.8955059922753144</v>
      </c>
      <c r="P41" s="25">
        <f t="shared" si="1"/>
        <v>5.9881737497091105</v>
      </c>
      <c r="Q41" s="26">
        <f t="shared" si="2"/>
        <v>2.7487516645209206E-2</v>
      </c>
      <c r="R41" s="26">
        <f t="shared" si="3"/>
        <v>0</v>
      </c>
      <c r="S41" s="26">
        <f t="shared" si="4"/>
        <v>2.7487516645209206E-2</v>
      </c>
      <c r="T41" s="26">
        <f t="shared" si="5"/>
        <v>9.8955059922753144</v>
      </c>
      <c r="U41" s="26">
        <f t="shared" si="6"/>
        <v>-9.8955059922753144</v>
      </c>
      <c r="V41" s="27">
        <f t="shared" si="7"/>
        <v>-9.8955059922753144</v>
      </c>
    </row>
    <row r="42" spans="1:22" ht="18">
      <c r="A42" s="2"/>
      <c r="B42" s="52"/>
      <c r="C42" s="52"/>
      <c r="D42" s="52"/>
      <c r="E42" s="52"/>
      <c r="F42" s="52"/>
      <c r="G42" s="52"/>
      <c r="H42" s="52"/>
      <c r="I42" s="52"/>
      <c r="J42" s="52"/>
      <c r="K42" s="21">
        <f t="shared" si="0"/>
        <v>0.34350960000000003</v>
      </c>
      <c r="L42" s="2"/>
      <c r="M42" s="19">
        <v>28.273608310531216</v>
      </c>
      <c r="N42" s="19">
        <f t="shared" si="8"/>
        <v>28.273608310531216</v>
      </c>
      <c r="O42" s="19">
        <f t="shared" si="9"/>
        <v>10.283565050795916</v>
      </c>
      <c r="P42" s="25">
        <f t="shared" si="1"/>
        <v>5.9855771632965844</v>
      </c>
      <c r="Q42" s="26">
        <f t="shared" si="2"/>
        <v>2.8565458474433099E-2</v>
      </c>
      <c r="R42" s="26">
        <f t="shared" si="3"/>
        <v>0</v>
      </c>
      <c r="S42" s="26">
        <f t="shared" si="4"/>
        <v>2.8565458474433099E-2</v>
      </c>
      <c r="T42" s="26">
        <f t="shared" si="5"/>
        <v>10.283565050795916</v>
      </c>
      <c r="U42" s="26">
        <f t="shared" si="6"/>
        <v>-10.283565050795916</v>
      </c>
      <c r="V42" s="27">
        <f t="shared" si="7"/>
        <v>-10.283565050795916</v>
      </c>
    </row>
    <row r="43" spans="1:22" ht="18">
      <c r="A43" s="2"/>
      <c r="B43" s="52"/>
      <c r="C43" s="52"/>
      <c r="D43" s="52"/>
      <c r="E43" s="52"/>
      <c r="F43" s="52"/>
      <c r="G43" s="52"/>
      <c r="H43" s="52"/>
      <c r="I43" s="52"/>
      <c r="J43" s="52"/>
      <c r="K43" s="21">
        <f t="shared" si="0"/>
        <v>0.34350960000000003</v>
      </c>
      <c r="L43" s="2"/>
      <c r="M43" s="19">
        <v>29.382377263885385</v>
      </c>
      <c r="N43" s="19">
        <f t="shared" si="8"/>
        <v>29.382377263885385</v>
      </c>
      <c r="O43" s="19">
        <f t="shared" si="9"/>
        <v>10.686842111611442</v>
      </c>
      <c r="P43" s="25">
        <f t="shared" si="1"/>
        <v>5.9827723478699557</v>
      </c>
      <c r="Q43" s="26">
        <f t="shared" si="2"/>
        <v>2.9685672532254008E-2</v>
      </c>
      <c r="R43" s="26">
        <f t="shared" si="3"/>
        <v>0</v>
      </c>
      <c r="S43" s="26">
        <f t="shared" si="4"/>
        <v>2.9685672532254008E-2</v>
      </c>
      <c r="T43" s="26">
        <f t="shared" si="5"/>
        <v>10.686842111611442</v>
      </c>
      <c r="U43" s="26">
        <f t="shared" si="6"/>
        <v>-10.686842111611442</v>
      </c>
      <c r="V43" s="27">
        <f t="shared" si="7"/>
        <v>-10.686842111611442</v>
      </c>
    </row>
    <row r="44" spans="1:22" ht="18">
      <c r="A44" s="2"/>
      <c r="B44" s="52"/>
      <c r="C44" s="52"/>
      <c r="D44" s="52"/>
      <c r="E44" s="52"/>
      <c r="F44" s="52"/>
      <c r="G44" s="52"/>
      <c r="H44" s="52"/>
      <c r="I44" s="52"/>
      <c r="J44" s="52"/>
      <c r="K44" s="21">
        <f t="shared" si="0"/>
        <v>0.34350960000000003</v>
      </c>
      <c r="L44" s="2"/>
      <c r="M44" s="19">
        <v>30.534627352665208</v>
      </c>
      <c r="N44" s="19">
        <f t="shared" si="8"/>
        <v>30.534627352665208</v>
      </c>
      <c r="O44" s="19">
        <f t="shared" si="9"/>
        <v>11.10593395912562</v>
      </c>
      <c r="P44" s="25">
        <f t="shared" si="1"/>
        <v>5.9797425543605867</v>
      </c>
      <c r="Q44" s="26">
        <f t="shared" si="2"/>
        <v>3.0849816553126724E-2</v>
      </c>
      <c r="R44" s="26">
        <f t="shared" si="3"/>
        <v>0</v>
      </c>
      <c r="S44" s="26">
        <f t="shared" si="4"/>
        <v>3.0849816553126724E-2</v>
      </c>
      <c r="T44" s="26">
        <f t="shared" si="5"/>
        <v>11.10593395912562</v>
      </c>
      <c r="U44" s="26">
        <f t="shared" si="6"/>
        <v>-11.10593395912562</v>
      </c>
      <c r="V44" s="27">
        <f t="shared" si="7"/>
        <v>-11.10593395912562</v>
      </c>
    </row>
    <row r="45" spans="1:22" ht="18">
      <c r="A45" s="2"/>
      <c r="B45" s="52"/>
      <c r="C45" s="52"/>
      <c r="D45" s="52"/>
      <c r="E45" s="52"/>
      <c r="F45" s="52"/>
      <c r="G45" s="52"/>
      <c r="H45" s="52"/>
      <c r="I45" s="52"/>
      <c r="J45" s="52"/>
      <c r="K45" s="21">
        <f t="shared" si="0"/>
        <v>0.34350960000000003</v>
      </c>
      <c r="L45" s="2"/>
      <c r="M45" s="24">
        <v>31.5</v>
      </c>
      <c r="N45" s="19">
        <f t="shared" si="8"/>
        <v>31.732063719436393</v>
      </c>
      <c r="O45" s="19">
        <f t="shared" si="9"/>
        <v>11.541460781052114</v>
      </c>
      <c r="P45" s="25">
        <f t="shared" si="1"/>
        <v>5.9764696780381756</v>
      </c>
      <c r="Q45" s="26">
        <f t="shared" si="2"/>
        <v>3.2059613280700318E-2</v>
      </c>
      <c r="R45" s="26">
        <f t="shared" si="3"/>
        <v>0</v>
      </c>
      <c r="S45" s="26">
        <f t="shared" si="4"/>
        <v>3.2059613280700318E-2</v>
      </c>
      <c r="T45" s="26">
        <f t="shared" si="5"/>
        <v>11.541460781052114</v>
      </c>
      <c r="U45" s="26">
        <f t="shared" si="6"/>
        <v>-11.541460781052114</v>
      </c>
      <c r="V45" s="27">
        <f t="shared" si="7"/>
        <v>-11.541460781052114</v>
      </c>
    </row>
    <row r="46" spans="1:22" ht="18">
      <c r="A46" s="2"/>
      <c r="B46" s="52"/>
      <c r="C46" s="52"/>
      <c r="D46" s="52"/>
      <c r="E46" s="52"/>
      <c r="F46" s="52"/>
      <c r="G46" s="52"/>
      <c r="H46" s="52"/>
      <c r="I46" s="52"/>
      <c r="J46" s="52"/>
      <c r="K46" s="21">
        <f t="shared" si="0"/>
        <v>0.34350960000000003</v>
      </c>
      <c r="L46" s="2"/>
      <c r="M46" s="19">
        <v>32.97645837510057</v>
      </c>
      <c r="N46" s="19">
        <f t="shared" si="8"/>
        <v>32.97645837510057</v>
      </c>
      <c r="O46" s="19">
        <f t="shared" si="9"/>
        <v>11.994067086191414</v>
      </c>
      <c r="P46" s="25">
        <f t="shared" si="1"/>
        <v>5.9729341473724604</v>
      </c>
      <c r="Q46" s="26">
        <f t="shared" si="2"/>
        <v>3.3316853017198375E-2</v>
      </c>
      <c r="R46" s="26">
        <f t="shared" si="3"/>
        <v>0</v>
      </c>
      <c r="S46" s="26">
        <f t="shared" si="4"/>
        <v>3.3316853017198375E-2</v>
      </c>
      <c r="T46" s="26">
        <f t="shared" si="5"/>
        <v>11.994067086191414</v>
      </c>
      <c r="U46" s="26">
        <f t="shared" si="6"/>
        <v>-11.994067086191414</v>
      </c>
      <c r="V46" s="27">
        <f t="shared" si="7"/>
        <v>-11.994067086191414</v>
      </c>
    </row>
    <row r="47" spans="1:22" ht="18">
      <c r="A47" s="2"/>
      <c r="B47" s="52"/>
      <c r="C47" s="52"/>
      <c r="D47" s="52"/>
      <c r="E47" s="52"/>
      <c r="F47" s="52"/>
      <c r="G47" s="52"/>
      <c r="H47" s="52"/>
      <c r="I47" s="52"/>
      <c r="J47" s="52"/>
      <c r="K47" s="21">
        <f t="shared" si="0"/>
        <v>0.34350960000000003</v>
      </c>
      <c r="L47" s="2"/>
      <c r="M47" s="19">
        <v>34.269652821182952</v>
      </c>
      <c r="N47" s="19">
        <f t="shared" si="8"/>
        <v>34.269652821182952</v>
      </c>
      <c r="O47" s="19">
        <f t="shared" si="9"/>
        <v>12.464422658198924</v>
      </c>
      <c r="P47" s="25">
        <f t="shared" si="1"/>
        <v>5.969114803547396</v>
      </c>
      <c r="Q47" s="26">
        <f t="shared" si="2"/>
        <v>3.462339627277479E-2</v>
      </c>
      <c r="R47" s="26">
        <f t="shared" si="3"/>
        <v>0</v>
      </c>
      <c r="S47" s="26">
        <f t="shared" si="4"/>
        <v>3.462339627277479E-2</v>
      </c>
      <c r="T47" s="26">
        <f t="shared" si="5"/>
        <v>12.464422658198924</v>
      </c>
      <c r="U47" s="26">
        <f t="shared" si="6"/>
        <v>-12.464422658198924</v>
      </c>
      <c r="V47" s="27">
        <f t="shared" si="7"/>
        <v>-12.464422658198924</v>
      </c>
    </row>
    <row r="48" spans="1:22" ht="18">
      <c r="A48" s="2"/>
      <c r="B48" s="52"/>
      <c r="C48" s="52"/>
      <c r="D48" s="52"/>
      <c r="E48" s="52"/>
      <c r="F48" s="52"/>
      <c r="G48" s="52"/>
      <c r="H48" s="52"/>
      <c r="I48" s="52"/>
      <c r="J48" s="52"/>
      <c r="K48" s="21">
        <f t="shared" si="0"/>
        <v>0.34350960000000003</v>
      </c>
      <c r="L48" s="2"/>
      <c r="M48" s="19">
        <v>35.613560774954834</v>
      </c>
      <c r="N48" s="19">
        <f t="shared" si="8"/>
        <v>35.613560774954834</v>
      </c>
      <c r="O48" s="19">
        <f t="shared" si="9"/>
        <v>12.953223546755744</v>
      </c>
      <c r="P48" s="25">
        <f t="shared" si="1"/>
        <v>5.9649887698021793</v>
      </c>
      <c r="Q48" s="26">
        <f t="shared" si="2"/>
        <v>3.5981176518765957E-2</v>
      </c>
      <c r="R48" s="26">
        <f t="shared" si="3"/>
        <v>0</v>
      </c>
      <c r="S48" s="26">
        <f t="shared" si="4"/>
        <v>3.5981176518765957E-2</v>
      </c>
      <c r="T48" s="26">
        <f t="shared" si="5"/>
        <v>12.953223546755744</v>
      </c>
      <c r="U48" s="26">
        <f t="shared" si="6"/>
        <v>-12.953223546755744</v>
      </c>
      <c r="V48" s="27">
        <f t="shared" si="7"/>
        <v>-12.953223546755744</v>
      </c>
    </row>
    <row r="49" spans="1:22" ht="18">
      <c r="A49" s="2"/>
      <c r="B49" s="52"/>
      <c r="C49" s="52"/>
      <c r="D49" s="52"/>
      <c r="E49" s="52"/>
      <c r="F49" s="52"/>
      <c r="G49" s="52"/>
      <c r="H49" s="52"/>
      <c r="I49" s="52"/>
      <c r="J49" s="52"/>
      <c r="K49" s="21">
        <f t="shared" si="0"/>
        <v>0.34350960000000003</v>
      </c>
      <c r="L49" s="2"/>
      <c r="M49" s="19">
        <v>37.010171001423657</v>
      </c>
      <c r="N49" s="19">
        <f t="shared" si="8"/>
        <v>37.010171001423657</v>
      </c>
      <c r="O49" s="19">
        <f t="shared" si="9"/>
        <v>13.461193097608914</v>
      </c>
      <c r="P49" s="25">
        <f t="shared" si="1"/>
        <v>5.96053130969403</v>
      </c>
      <c r="Q49" s="26">
        <f t="shared" si="2"/>
        <v>3.739220304891365E-2</v>
      </c>
      <c r="R49" s="26">
        <f t="shared" si="3"/>
        <v>0</v>
      </c>
      <c r="S49" s="26">
        <f t="shared" si="4"/>
        <v>3.739220304891365E-2</v>
      </c>
      <c r="T49" s="26">
        <f t="shared" si="5"/>
        <v>13.461193097608914</v>
      </c>
      <c r="U49" s="26">
        <f t="shared" si="6"/>
        <v>-13.461193097608914</v>
      </c>
      <c r="V49" s="27">
        <f t="shared" si="7"/>
        <v>-13.461193097608914</v>
      </c>
    </row>
    <row r="50" spans="1:22" ht="18">
      <c r="A50" s="2"/>
      <c r="B50" s="52"/>
      <c r="C50" s="52"/>
      <c r="D50" s="52"/>
      <c r="E50" s="52"/>
      <c r="F50" s="52"/>
      <c r="G50" s="52"/>
      <c r="H50" s="52"/>
      <c r="I50" s="52"/>
      <c r="J50" s="52"/>
      <c r="K50" s="21">
        <f t="shared" si="0"/>
        <v>0.34350960000000003</v>
      </c>
      <c r="L50" s="2"/>
      <c r="M50" s="19">
        <v>38.46155025638145</v>
      </c>
      <c r="N50" s="19">
        <f t="shared" si="8"/>
        <v>38.46155025638145</v>
      </c>
      <c r="O50" s="19">
        <f t="shared" si="9"/>
        <v>13.989083023005341</v>
      </c>
      <c r="P50" s="25">
        <f t="shared" si="1"/>
        <v>5.9557156732894363</v>
      </c>
      <c r="Q50" s="26">
        <f t="shared" si="2"/>
        <v>3.8858563952792614E-2</v>
      </c>
      <c r="R50" s="26">
        <f t="shared" si="3"/>
        <v>0</v>
      </c>
      <c r="S50" s="26">
        <f t="shared" si="4"/>
        <v>3.8858563952792614E-2</v>
      </c>
      <c r="T50" s="26">
        <f t="shared" si="5"/>
        <v>13.989083023005341</v>
      </c>
      <c r="U50" s="26">
        <f t="shared" si="6"/>
        <v>-13.989083023005341</v>
      </c>
      <c r="V50" s="27">
        <f t="shared" si="7"/>
        <v>-13.989083023005341</v>
      </c>
    </row>
    <row r="51" spans="1:22" ht="18">
      <c r="A51" s="2"/>
      <c r="B51" s="52"/>
      <c r="C51" s="52"/>
      <c r="D51" s="52"/>
      <c r="E51" s="52"/>
      <c r="F51" s="52"/>
      <c r="G51" s="52"/>
      <c r="H51" s="52"/>
      <c r="I51" s="52"/>
      <c r="J51" s="52"/>
      <c r="K51" s="21">
        <f t="shared" si="0"/>
        <v>0.34350960000000003</v>
      </c>
      <c r="L51" s="2"/>
      <c r="M51" s="24">
        <v>40</v>
      </c>
      <c r="N51" s="19">
        <f t="shared" si="8"/>
        <v>39.969846344867001</v>
      </c>
      <c r="O51" s="19">
        <f t="shared" si="9"/>
        <v>14.537674514103593</v>
      </c>
      <c r="P51" s="25">
        <f t="shared" si="1"/>
        <v>5.9505129301926676</v>
      </c>
      <c r="Q51" s="26">
        <f t="shared" si="2"/>
        <v>4.0382429205843312E-2</v>
      </c>
      <c r="R51" s="26">
        <f t="shared" si="3"/>
        <v>0</v>
      </c>
      <c r="S51" s="26">
        <f t="shared" si="4"/>
        <v>4.0382429205843312E-2</v>
      </c>
      <c r="T51" s="26">
        <f t="shared" si="5"/>
        <v>14.537674514103593</v>
      </c>
      <c r="U51" s="26">
        <f t="shared" si="6"/>
        <v>-14.537674514103593</v>
      </c>
      <c r="V51" s="27">
        <f t="shared" si="7"/>
        <v>-14.537674514103593</v>
      </c>
    </row>
    <row r="52" spans="1:22" ht="18">
      <c r="A52" s="2"/>
      <c r="B52" s="52"/>
      <c r="C52" s="52"/>
      <c r="D52" s="52"/>
      <c r="E52" s="52"/>
      <c r="F52" s="52"/>
      <c r="G52" s="52"/>
      <c r="H52" s="52"/>
      <c r="I52" s="52"/>
      <c r="J52" s="52"/>
      <c r="K52" s="21">
        <f t="shared" si="0"/>
        <v>0.34350960000000003</v>
      </c>
      <c r="L52" s="2"/>
      <c r="M52" s="19">
        <v>41.53729129956767</v>
      </c>
      <c r="N52" s="19">
        <f t="shared" si="8"/>
        <v>41.53729129956767</v>
      </c>
      <c r="O52" s="19">
        <f t="shared" si="9"/>
        <v>15.107779397009617</v>
      </c>
      <c r="P52" s="25">
        <f t="shared" si="1"/>
        <v>5.9448917882111996</v>
      </c>
      <c r="Q52" s="26">
        <f t="shared" si="2"/>
        <v>4.196605388058227E-2</v>
      </c>
      <c r="R52" s="26">
        <f t="shared" si="3"/>
        <v>0</v>
      </c>
      <c r="S52" s="26">
        <f t="shared" si="4"/>
        <v>4.196605388058227E-2</v>
      </c>
      <c r="T52" s="26">
        <f t="shared" si="5"/>
        <v>15.107779397009617</v>
      </c>
      <c r="U52" s="26">
        <f t="shared" si="6"/>
        <v>-15.107779397009617</v>
      </c>
      <c r="V52" s="27">
        <f t="shared" si="7"/>
        <v>-15.107779397009617</v>
      </c>
    </row>
    <row r="53" spans="1:22" ht="18">
      <c r="A53" s="2"/>
      <c r="B53" s="52"/>
      <c r="C53" s="52"/>
      <c r="D53" s="52"/>
      <c r="E53" s="52"/>
      <c r="F53" s="52"/>
      <c r="G53" s="52"/>
      <c r="H53" s="52"/>
      <c r="I53" s="52"/>
      <c r="J53" s="52"/>
      <c r="K53" s="21">
        <f t="shared" si="0"/>
        <v>0.34350960000000003</v>
      </c>
      <c r="L53" s="2"/>
      <c r="M53" s="19">
        <v>43.166204683864443</v>
      </c>
      <c r="N53" s="19">
        <f t="shared" si="8"/>
        <v>43.166204683864443</v>
      </c>
      <c r="O53" s="19">
        <f t="shared" si="9"/>
        <v>15.70024133414725</v>
      </c>
      <c r="P53" s="25">
        <f t="shared" si="1"/>
        <v>5.938818396336119</v>
      </c>
      <c r="Q53" s="26">
        <f t="shared" si="2"/>
        <v>4.3611781483742361E-2</v>
      </c>
      <c r="R53" s="26">
        <f t="shared" si="3"/>
        <v>0</v>
      </c>
      <c r="S53" s="26">
        <f t="shared" si="4"/>
        <v>4.3611781483742361E-2</v>
      </c>
      <c r="T53" s="26">
        <f t="shared" si="5"/>
        <v>15.70024133414725</v>
      </c>
      <c r="U53" s="26">
        <f t="shared" si="6"/>
        <v>-15.70024133414725</v>
      </c>
      <c r="V53" s="27">
        <f t="shared" si="7"/>
        <v>-15.70024133414725</v>
      </c>
    </row>
    <row r="54" spans="1:22" ht="18">
      <c r="A54" s="2"/>
      <c r="B54" s="52"/>
      <c r="C54" s="52"/>
      <c r="D54" s="52"/>
      <c r="E54" s="52"/>
      <c r="F54" s="52"/>
      <c r="G54" s="52"/>
      <c r="H54" s="52"/>
      <c r="I54" s="52"/>
      <c r="J54" s="52"/>
      <c r="K54" s="21">
        <f t="shared" si="0"/>
        <v>0.34350960000000003</v>
      </c>
      <c r="L54" s="2"/>
      <c r="M54" s="19">
        <v>44.858997024408147</v>
      </c>
      <c r="N54" s="19">
        <f t="shared" si="8"/>
        <v>44.858997024408147</v>
      </c>
      <c r="O54" s="19">
        <f t="shared" si="9"/>
        <v>16.31593707274126</v>
      </c>
      <c r="P54" s="25">
        <f t="shared" si="1"/>
        <v>5.9322561305795007</v>
      </c>
      <c r="Q54" s="26">
        <f t="shared" si="2"/>
        <v>4.5322047424281281E-2</v>
      </c>
      <c r="R54" s="26">
        <f t="shared" si="3"/>
        <v>0</v>
      </c>
      <c r="S54" s="26">
        <f t="shared" si="4"/>
        <v>4.5322047424281281E-2</v>
      </c>
      <c r="T54" s="26">
        <f t="shared" si="5"/>
        <v>16.31593707274126</v>
      </c>
      <c r="U54" s="26">
        <f t="shared" si="6"/>
        <v>-16.31593707274126</v>
      </c>
      <c r="V54" s="27">
        <f t="shared" si="7"/>
        <v>-16.31593707274126</v>
      </c>
    </row>
    <row r="55" spans="1:22" ht="18">
      <c r="A55" s="2"/>
      <c r="B55" s="52"/>
      <c r="C55" s="52"/>
      <c r="D55" s="52"/>
      <c r="E55" s="52"/>
      <c r="F55" s="52"/>
      <c r="G55" s="52"/>
      <c r="H55" s="52"/>
      <c r="I55" s="52"/>
      <c r="J55" s="52"/>
      <c r="K55" s="21">
        <f t="shared" si="0"/>
        <v>0.34350960000000003</v>
      </c>
      <c r="L55" s="2"/>
      <c r="M55" s="19">
        <v>46.618173378306508</v>
      </c>
      <c r="N55" s="19">
        <f t="shared" si="8"/>
        <v>46.618173378306508</v>
      </c>
      <c r="O55" s="19">
        <f t="shared" si="9"/>
        <v>16.955777742260526</v>
      </c>
      <c r="P55" s="25">
        <f t="shared" si="1"/>
        <v>5.9251653610586343</v>
      </c>
      <c r="Q55" s="26">
        <f t="shared" si="2"/>
        <v>4.7099382617390349E-2</v>
      </c>
      <c r="R55" s="26">
        <f t="shared" si="3"/>
        <v>0</v>
      </c>
      <c r="S55" s="26">
        <f t="shared" si="4"/>
        <v>4.7099382617390349E-2</v>
      </c>
      <c r="T55" s="26">
        <f t="shared" si="5"/>
        <v>16.955777742260526</v>
      </c>
      <c r="U55" s="26">
        <f t="shared" si="6"/>
        <v>-16.955777742260526</v>
      </c>
      <c r="V55" s="27">
        <f t="shared" si="7"/>
        <v>-16.955777742260526</v>
      </c>
    </row>
    <row r="56" spans="1:22" ht="18">
      <c r="A56" s="2"/>
      <c r="B56" s="52"/>
      <c r="C56" s="52"/>
      <c r="D56" s="52"/>
      <c r="E56" s="52"/>
      <c r="F56" s="52"/>
      <c r="G56" s="52"/>
      <c r="H56" s="52"/>
      <c r="I56" s="52"/>
      <c r="J56" s="52"/>
      <c r="K56" s="21">
        <f t="shared" si="0"/>
        <v>0.34350960000000003</v>
      </c>
      <c r="L56" s="2"/>
      <c r="M56" s="19">
        <v>48.446337040200888</v>
      </c>
      <c r="N56" s="19">
        <f t="shared" si="8"/>
        <v>48.446337040200888</v>
      </c>
      <c r="O56" s="19">
        <f t="shared" si="9"/>
        <v>17.620710202741332</v>
      </c>
      <c r="P56" s="25">
        <f t="shared" si="1"/>
        <v>5.9175031985460436</v>
      </c>
      <c r="Q56" s="26">
        <f t="shared" si="2"/>
        <v>4.894641722983703E-2</v>
      </c>
      <c r="R56" s="26">
        <f t="shared" si="3"/>
        <v>0</v>
      </c>
      <c r="S56" s="26">
        <f t="shared" si="4"/>
        <v>4.894641722983703E-2</v>
      </c>
      <c r="T56" s="26">
        <f t="shared" si="5"/>
        <v>17.620710202741332</v>
      </c>
      <c r="U56" s="26">
        <f t="shared" si="6"/>
        <v>-17.620710202741332</v>
      </c>
      <c r="V56" s="27">
        <f t="shared" si="7"/>
        <v>-17.620710202741332</v>
      </c>
    </row>
    <row r="57" spans="1:22" ht="18">
      <c r="A57" s="2"/>
      <c r="B57" s="52"/>
      <c r="C57" s="52"/>
      <c r="D57" s="52"/>
      <c r="E57" s="52"/>
      <c r="F57" s="52"/>
      <c r="G57" s="52"/>
      <c r="H57" s="52"/>
      <c r="I57" s="52"/>
      <c r="J57" s="52"/>
      <c r="K57" s="21">
        <f t="shared" si="0"/>
        <v>0.34350960000000003</v>
      </c>
      <c r="L57" s="2"/>
      <c r="M57" s="24">
        <v>50</v>
      </c>
      <c r="N57" s="19">
        <f t="shared" si="8"/>
        <v>50.346193394718576</v>
      </c>
      <c r="O57" s="19">
        <f t="shared" si="9"/>
        <v>18.311718445986092</v>
      </c>
      <c r="P57" s="25">
        <f t="shared" si="1"/>
        <v>5.9092232185122207</v>
      </c>
      <c r="Q57" s="26">
        <f t="shared" si="2"/>
        <v>5.0865884572183585E-2</v>
      </c>
      <c r="R57" s="26">
        <f t="shared" si="3"/>
        <v>0</v>
      </c>
      <c r="S57" s="26">
        <f t="shared" si="4"/>
        <v>5.0865884572183585E-2</v>
      </c>
      <c r="T57" s="26">
        <f t="shared" si="5"/>
        <v>18.311718445986092</v>
      </c>
      <c r="U57" s="26">
        <f t="shared" si="6"/>
        <v>-18.311718445986092</v>
      </c>
      <c r="V57" s="27">
        <f t="shared" si="7"/>
        <v>-18.311718445986092</v>
      </c>
    </row>
    <row r="58" spans="1:22" ht="18">
      <c r="A58" s="2"/>
      <c r="B58" s="52"/>
      <c r="C58" s="52"/>
      <c r="D58" s="52"/>
      <c r="E58" s="52"/>
      <c r="F58" s="52"/>
      <c r="G58" s="52"/>
      <c r="H58" s="52"/>
      <c r="I58" s="52"/>
      <c r="J58" s="52"/>
      <c r="K58" s="21">
        <f t="shared" si="0"/>
        <v>0.34350960000000003</v>
      </c>
      <c r="L58" s="2"/>
      <c r="M58" s="19">
        <v>52.320553920001664</v>
      </c>
      <c r="N58" s="19">
        <f t="shared" si="8"/>
        <v>52.320553920001664</v>
      </c>
      <c r="O58" s="19">
        <f t="shared" si="9"/>
        <v>19.02982505171104</v>
      </c>
      <c r="P58" s="25">
        <f t="shared" si="1"/>
        <v>5.90027516047149</v>
      </c>
      <c r="Q58" s="26">
        <f t="shared" si="2"/>
        <v>5.2860625143641773E-2</v>
      </c>
      <c r="R58" s="26">
        <f t="shared" si="3"/>
        <v>0</v>
      </c>
      <c r="S58" s="26">
        <f t="shared" si="4"/>
        <v>5.2860625143641773E-2</v>
      </c>
      <c r="T58" s="26">
        <f t="shared" si="5"/>
        <v>19.02982505171104</v>
      </c>
      <c r="U58" s="26">
        <f t="shared" si="6"/>
        <v>-19.02982505171104</v>
      </c>
      <c r="V58" s="27">
        <f t="shared" si="7"/>
        <v>-19.02982505171104</v>
      </c>
    </row>
    <row r="59" spans="1:22" ht="18">
      <c r="A59" s="2"/>
      <c r="B59" s="52"/>
      <c r="C59" s="52"/>
      <c r="D59" s="52"/>
      <c r="E59" s="52"/>
      <c r="F59" s="52"/>
      <c r="G59" s="52"/>
      <c r="H59" s="52"/>
      <c r="I59" s="52"/>
      <c r="J59" s="52"/>
      <c r="K59" s="21">
        <f t="shared" si="0"/>
        <v>0.34350960000000003</v>
      </c>
      <c r="L59" s="2"/>
      <c r="M59" s="19">
        <v>54.372340348237032</v>
      </c>
      <c r="N59" s="19">
        <f t="shared" si="8"/>
        <v>54.372340348237032</v>
      </c>
      <c r="O59" s="19">
        <f t="shared" si="9"/>
        <v>19.776092700797751</v>
      </c>
      <c r="P59" s="25">
        <f t="shared" si="1"/>
        <v>5.8906046001968857</v>
      </c>
      <c r="Q59" s="26">
        <f t="shared" si="2"/>
        <v>5.4933590835549308E-2</v>
      </c>
      <c r="R59" s="26">
        <f t="shared" si="3"/>
        <v>0</v>
      </c>
      <c r="S59" s="26">
        <f t="shared" si="4"/>
        <v>5.4933590835549308E-2</v>
      </c>
      <c r="T59" s="26">
        <f t="shared" si="5"/>
        <v>19.776092700797751</v>
      </c>
      <c r="U59" s="26">
        <f t="shared" si="6"/>
        <v>-19.776092700797751</v>
      </c>
      <c r="V59" s="27">
        <f t="shared" si="7"/>
        <v>-19.776092700797751</v>
      </c>
    </row>
    <row r="60" spans="1:22" ht="18">
      <c r="A60" s="2"/>
      <c r="B60" s="52"/>
      <c r="C60" s="52"/>
      <c r="D60" s="52"/>
      <c r="E60" s="52"/>
      <c r="F60" s="52"/>
      <c r="G60" s="52"/>
      <c r="H60" s="52"/>
      <c r="I60" s="52"/>
      <c r="J60" s="52"/>
      <c r="K60" s="21">
        <f t="shared" si="0"/>
        <v>0.34350960000000003</v>
      </c>
      <c r="L60" s="2"/>
      <c r="M60" s="19">
        <v>56.50458898934437</v>
      </c>
      <c r="N60" s="19">
        <f t="shared" si="8"/>
        <v>56.50458898934437</v>
      </c>
      <c r="O60" s="19">
        <f t="shared" si="9"/>
        <v>20.551625747887861</v>
      </c>
      <c r="P60" s="25">
        <f t="shared" si="1"/>
        <v>5.8801525920930189</v>
      </c>
      <c r="Q60" s="26">
        <f t="shared" si="2"/>
        <v>5.7087849299688506E-2</v>
      </c>
      <c r="R60" s="26">
        <f t="shared" si="3"/>
        <v>0</v>
      </c>
      <c r="S60" s="26">
        <f t="shared" si="4"/>
        <v>5.7087849299688506E-2</v>
      </c>
      <c r="T60" s="26">
        <f t="shared" si="5"/>
        <v>20.551625747887861</v>
      </c>
      <c r="U60" s="26">
        <f t="shared" si="6"/>
        <v>-20.551625747887861</v>
      </c>
      <c r="V60" s="27">
        <f t="shared" si="7"/>
        <v>-20.551625747887861</v>
      </c>
    </row>
    <row r="61" spans="1:22" ht="18">
      <c r="A61" s="2"/>
      <c r="B61" s="52"/>
      <c r="C61" s="52"/>
      <c r="D61" s="52"/>
      <c r="E61" s="52"/>
      <c r="F61" s="52"/>
      <c r="G61" s="52"/>
      <c r="H61" s="52"/>
      <c r="I61" s="52"/>
      <c r="J61" s="52"/>
      <c r="K61" s="21">
        <f t="shared" si="0"/>
        <v>0.34350960000000003</v>
      </c>
      <c r="L61" s="2"/>
      <c r="M61" s="19">
        <v>58.720455224220622</v>
      </c>
      <c r="N61" s="19">
        <f t="shared" si="8"/>
        <v>58.720455224220622</v>
      </c>
      <c r="O61" s="19">
        <f t="shared" si="9"/>
        <v>21.357571855648168</v>
      </c>
      <c r="P61" s="25">
        <f t="shared" si="1"/>
        <v>5.8688552787016013</v>
      </c>
      <c r="Q61" s="26">
        <f t="shared" si="2"/>
        <v>5.9326588487911579E-2</v>
      </c>
      <c r="R61" s="26">
        <f t="shared" si="3"/>
        <v>0</v>
      </c>
      <c r="S61" s="26">
        <f t="shared" si="4"/>
        <v>5.9326588487911579E-2</v>
      </c>
      <c r="T61" s="26">
        <f t="shared" si="5"/>
        <v>21.357571855648168</v>
      </c>
      <c r="U61" s="26">
        <f t="shared" si="6"/>
        <v>-21.357571855648168</v>
      </c>
      <c r="V61" s="27">
        <f t="shared" si="7"/>
        <v>-21.357571855648168</v>
      </c>
    </row>
    <row r="62" spans="1:22" ht="18">
      <c r="A62" s="2"/>
      <c r="B62" s="52"/>
      <c r="C62" s="52"/>
      <c r="D62" s="52"/>
      <c r="E62" s="52"/>
      <c r="F62" s="52"/>
      <c r="G62" s="52"/>
      <c r="H62" s="52"/>
      <c r="I62" s="52"/>
      <c r="J62" s="52"/>
      <c r="K62" s="21">
        <f t="shared" si="0"/>
        <v>0.34350960000000003</v>
      </c>
      <c r="L62" s="2"/>
      <c r="M62" s="19">
        <v>61.023218174190063</v>
      </c>
      <c r="N62" s="19">
        <f t="shared" si="8"/>
        <v>61.023218174190063</v>
      </c>
      <c r="O62" s="19">
        <f t="shared" si="9"/>
        <v>22.195123693124568</v>
      </c>
      <c r="P62" s="25">
        <f t="shared" si="1"/>
        <v>5.8566434639565621</v>
      </c>
      <c r="Q62" s="26">
        <f t="shared" si="2"/>
        <v>6.1653121369790467E-2</v>
      </c>
      <c r="R62" s="26">
        <f t="shared" si="3"/>
        <v>0</v>
      </c>
      <c r="S62" s="26">
        <f t="shared" si="4"/>
        <v>6.1653121369790467E-2</v>
      </c>
      <c r="T62" s="26">
        <f t="shared" si="5"/>
        <v>22.195123693124568</v>
      </c>
      <c r="U62" s="26">
        <f t="shared" si="6"/>
        <v>-22.195123693124568</v>
      </c>
      <c r="V62" s="27">
        <f t="shared" si="7"/>
        <v>-22.195123693124568</v>
      </c>
    </row>
    <row r="63" spans="1:22" ht="18">
      <c r="A63" s="2"/>
      <c r="B63" s="52"/>
      <c r="C63" s="52"/>
      <c r="D63" s="52"/>
      <c r="E63" s="52"/>
      <c r="F63" s="52"/>
      <c r="G63" s="52"/>
      <c r="H63" s="52"/>
      <c r="I63" s="52"/>
      <c r="J63" s="52"/>
      <c r="K63" s="21">
        <f t="shared" si="0"/>
        <v>0.34350960000000003</v>
      </c>
      <c r="L63" s="2"/>
      <c r="M63" s="24">
        <v>63</v>
      </c>
      <c r="N63" s="19">
        <f t="shared" si="8"/>
        <v>63.41628555357007</v>
      </c>
      <c r="O63" s="19">
        <f t="shared" si="9"/>
        <v>23.065520700698084</v>
      </c>
      <c r="P63" s="25">
        <f t="shared" si="1"/>
        <v>5.8434421463975408</v>
      </c>
      <c r="Q63" s="26">
        <f t="shared" si="2"/>
        <v>6.4070890835272454E-2</v>
      </c>
      <c r="R63" s="26">
        <f t="shared" si="3"/>
        <v>0</v>
      </c>
      <c r="S63" s="26">
        <f t="shared" si="4"/>
        <v>6.4070890835272454E-2</v>
      </c>
      <c r="T63" s="26">
        <f t="shared" si="5"/>
        <v>23.065520700698084</v>
      </c>
      <c r="U63" s="26">
        <f t="shared" si="6"/>
        <v>-23.065520700698084</v>
      </c>
      <c r="V63" s="27">
        <f t="shared" si="7"/>
        <v>-23.065520700698084</v>
      </c>
    </row>
    <row r="64" spans="1:22" ht="18">
      <c r="A64" s="2"/>
      <c r="B64" s="52"/>
      <c r="C64" s="52"/>
      <c r="D64" s="52"/>
      <c r="E64" s="52"/>
      <c r="F64" s="52"/>
      <c r="G64" s="52"/>
      <c r="H64" s="52"/>
      <c r="I64" s="52"/>
      <c r="J64" s="52"/>
      <c r="K64" s="21">
        <f t="shared" si="0"/>
        <v>0.34350960000000003</v>
      </c>
      <c r="L64" s="2"/>
      <c r="M64" s="19">
        <v>65.903198712533609</v>
      </c>
      <c r="N64" s="19">
        <f t="shared" si="8"/>
        <v>65.903198712533609</v>
      </c>
      <c r="O64" s="19">
        <f t="shared" si="9"/>
        <v>23.97005092425487</v>
      </c>
      <c r="P64" s="25">
        <f t="shared" si="1"/>
        <v>5.8291700080834117</v>
      </c>
      <c r="Q64" s="26">
        <f t="shared" si="2"/>
        <v>6.6583474789596864E-2</v>
      </c>
      <c r="R64" s="26">
        <f t="shared" si="3"/>
        <v>0</v>
      </c>
      <c r="S64" s="26">
        <f t="shared" si="4"/>
        <v>6.6583474789596864E-2</v>
      </c>
      <c r="T64" s="26">
        <f t="shared" si="5"/>
        <v>23.97005092425487</v>
      </c>
      <c r="U64" s="26">
        <f t="shared" si="6"/>
        <v>-23.97005092425487</v>
      </c>
      <c r="V64" s="27">
        <f t="shared" si="7"/>
        <v>-23.97005092425487</v>
      </c>
    </row>
    <row r="65" spans="1:22" ht="18">
      <c r="A65" s="2"/>
      <c r="B65" s="52"/>
      <c r="C65" s="52"/>
      <c r="D65" s="52"/>
      <c r="E65" s="52"/>
      <c r="F65" s="52"/>
      <c r="G65" s="52"/>
      <c r="H65" s="52"/>
      <c r="I65" s="52"/>
      <c r="J65" s="52"/>
      <c r="K65" s="21">
        <f t="shared" si="0"/>
        <v>0.34350960000000003</v>
      </c>
      <c r="L65" s="2"/>
      <c r="M65" s="19">
        <v>68.487637877731004</v>
      </c>
      <c r="N65" s="19">
        <f t="shared" si="8"/>
        <v>68.487637877731004</v>
      </c>
      <c r="O65" s="19">
        <f t="shared" si="9"/>
        <v>24.910052921284475</v>
      </c>
      <c r="P65" s="25">
        <f t="shared" si="1"/>
        <v>5.8137388544116497</v>
      </c>
      <c r="Q65" s="26">
        <f t="shared" si="2"/>
        <v>6.9194591448012432E-2</v>
      </c>
      <c r="R65" s="26">
        <f t="shared" si="3"/>
        <v>0</v>
      </c>
      <c r="S65" s="26">
        <f t="shared" si="4"/>
        <v>6.9194591448012432E-2</v>
      </c>
      <c r="T65" s="26">
        <f t="shared" si="5"/>
        <v>24.910052921284475</v>
      </c>
      <c r="U65" s="26">
        <f t="shared" si="6"/>
        <v>-24.910052921284475</v>
      </c>
      <c r="V65" s="27">
        <f t="shared" si="7"/>
        <v>-24.910052921284475</v>
      </c>
    </row>
    <row r="66" spans="1:22" ht="18">
      <c r="A66" s="2"/>
      <c r="B66" s="52"/>
      <c r="C66" s="52"/>
      <c r="D66" s="52"/>
      <c r="E66" s="52"/>
      <c r="F66" s="52"/>
      <c r="G66" s="52"/>
      <c r="H66" s="52"/>
      <c r="I66" s="52"/>
      <c r="J66" s="52"/>
      <c r="K66" s="21">
        <f t="shared" si="0"/>
        <v>0.34350960000000003</v>
      </c>
      <c r="L66" s="2"/>
      <c r="M66" s="19">
        <v>71.173427598426343</v>
      </c>
      <c r="N66" s="19">
        <f t="shared" si="8"/>
        <v>71.173427598426343</v>
      </c>
      <c r="O66" s="19">
        <f t="shared" si="9"/>
        <v>25.886917741727007</v>
      </c>
      <c r="P66" s="25">
        <f t="shared" si="1"/>
        <v>5.7970529994324673</v>
      </c>
      <c r="Q66" s="26">
        <f t="shared" si="2"/>
        <v>7.1908104838130579E-2</v>
      </c>
      <c r="R66" s="26">
        <f t="shared" si="3"/>
        <v>0</v>
      </c>
      <c r="S66" s="26">
        <f t="shared" si="4"/>
        <v>7.1908104838130579E-2</v>
      </c>
      <c r="T66" s="26">
        <f t="shared" si="5"/>
        <v>25.886917741727007</v>
      </c>
      <c r="U66" s="26">
        <f t="shared" si="6"/>
        <v>-25.886917741727007</v>
      </c>
      <c r="V66" s="27">
        <f t="shared" si="7"/>
        <v>-25.886917741727007</v>
      </c>
    </row>
    <row r="67" spans="1:22" ht="18">
      <c r="A67" s="2"/>
      <c r="B67" s="52"/>
      <c r="C67" s="52"/>
      <c r="D67" s="52"/>
      <c r="E67" s="52"/>
      <c r="F67" s="52"/>
      <c r="G67" s="52"/>
      <c r="H67" s="52"/>
      <c r="I67" s="52"/>
      <c r="J67" s="52"/>
      <c r="K67" s="21">
        <f t="shared" si="0"/>
        <v>0.34350960000000003</v>
      </c>
      <c r="L67" s="2"/>
      <c r="M67" s="19">
        <v>73.964542406207769</v>
      </c>
      <c r="N67" s="19">
        <f t="shared" si="8"/>
        <v>73.964542406207769</v>
      </c>
      <c r="O67" s="19">
        <f t="shared" si="9"/>
        <v>26.902090986500614</v>
      </c>
      <c r="P67" s="25">
        <f t="shared" si="1"/>
        <v>5.7790085905347617</v>
      </c>
      <c r="Q67" s="26">
        <f t="shared" si="2"/>
        <v>7.4728030518057265E-2</v>
      </c>
      <c r="R67" s="26">
        <f t="shared" si="3"/>
        <v>0</v>
      </c>
      <c r="S67" s="26">
        <f t="shared" si="4"/>
        <v>7.4728030518057265E-2</v>
      </c>
      <c r="T67" s="26">
        <f t="shared" si="5"/>
        <v>26.902090986500614</v>
      </c>
      <c r="U67" s="26">
        <f t="shared" si="6"/>
        <v>-26.902090986500614</v>
      </c>
      <c r="V67" s="27">
        <f t="shared" si="7"/>
        <v>-26.902090986500614</v>
      </c>
    </row>
    <row r="68" spans="1:22" ht="18">
      <c r="A68" s="2"/>
      <c r="B68" s="52"/>
      <c r="C68" s="52"/>
      <c r="D68" s="52"/>
      <c r="E68" s="52"/>
      <c r="F68" s="52"/>
      <c r="G68" s="52"/>
      <c r="H68" s="52"/>
      <c r="I68" s="52"/>
      <c r="J68" s="52"/>
      <c r="K68" s="21">
        <f t="shared" si="0"/>
        <v>0.34350960000000003</v>
      </c>
      <c r="L68" s="2"/>
      <c r="M68" s="19">
        <v>76.865112696647302</v>
      </c>
      <c r="N68" s="19">
        <f t="shared" si="8"/>
        <v>76.865112696647302</v>
      </c>
      <c r="O68" s="19">
        <f t="shared" si="9"/>
        <v>27.957074946755544</v>
      </c>
      <c r="P68" s="25">
        <f t="shared" si="1"/>
        <v>5.7594928655564726</v>
      </c>
      <c r="Q68" s="26">
        <f t="shared" si="2"/>
        <v>7.7658541518765403E-2</v>
      </c>
      <c r="R68" s="26">
        <f t="shared" si="3"/>
        <v>0</v>
      </c>
      <c r="S68" s="26">
        <f t="shared" si="4"/>
        <v>7.7658541518765403E-2</v>
      </c>
      <c r="T68" s="26">
        <f t="shared" si="5"/>
        <v>27.957074946755544</v>
      </c>
      <c r="U68" s="26">
        <f t="shared" si="6"/>
        <v>-27.957074946755544</v>
      </c>
      <c r="V68" s="27">
        <f t="shared" si="7"/>
        <v>-27.957074946755544</v>
      </c>
    </row>
    <row r="69" spans="1:22" ht="18">
      <c r="A69" s="2"/>
      <c r="B69" s="52"/>
      <c r="C69" s="52"/>
      <c r="D69" s="52"/>
      <c r="E69" s="52"/>
      <c r="F69" s="52"/>
      <c r="G69" s="52"/>
      <c r="H69" s="52"/>
      <c r="I69" s="52"/>
      <c r="J69" s="52"/>
      <c r="K69" s="21">
        <f t="shared" si="0"/>
        <v>0.34350960000000003</v>
      </c>
      <c r="L69" s="2"/>
      <c r="M69" s="24">
        <v>80</v>
      </c>
      <c r="N69" s="19">
        <f t="shared" si="8"/>
        <v>79.879430841613868</v>
      </c>
      <c r="O69" s="19">
        <f t="shared" si="9"/>
        <v>29.053430827020467</v>
      </c>
      <c r="P69" s="25">
        <f t="shared" si="1"/>
        <v>5.7383833344142694</v>
      </c>
      <c r="Q69" s="26">
        <f t="shared" si="2"/>
        <v>8.0703974519501301E-2</v>
      </c>
      <c r="R69" s="26">
        <f t="shared" si="3"/>
        <v>0</v>
      </c>
      <c r="S69" s="26">
        <f t="shared" si="4"/>
        <v>8.0703974519501301E-2</v>
      </c>
      <c r="T69" s="26">
        <f t="shared" si="5"/>
        <v>29.053430827020467</v>
      </c>
      <c r="U69" s="26">
        <f t="shared" si="6"/>
        <v>-29.053430827020467</v>
      </c>
      <c r="V69" s="27">
        <f t="shared" si="7"/>
        <v>-29.053430827020467</v>
      </c>
    </row>
    <row r="70" spans="1:22" ht="18.75" thickBot="1">
      <c r="A70" s="2"/>
      <c r="B70" s="52"/>
      <c r="C70" s="52"/>
      <c r="D70" s="52"/>
      <c r="E70" s="52"/>
      <c r="F70" s="52"/>
      <c r="G70" s="52"/>
      <c r="H70" s="52"/>
      <c r="I70" s="52"/>
      <c r="J70" s="52"/>
      <c r="K70" s="21">
        <f t="shared" si="0"/>
        <v>0.34350960000000003</v>
      </c>
      <c r="L70" s="2"/>
      <c r="M70" s="19">
        <v>83.011957541285</v>
      </c>
      <c r="N70" s="19">
        <f t="shared" si="8"/>
        <v>83.011957541285</v>
      </c>
      <c r="O70" s="19">
        <f t="shared" si="9"/>
        <v>30.192781055531078</v>
      </c>
      <c r="P70" s="25">
        <f t="shared" si="1"/>
        <v>5.71554687623133</v>
      </c>
      <c r="Q70" s="26">
        <f t="shared" si="2"/>
        <v>8.3868836265364108E-2</v>
      </c>
      <c r="R70" s="26">
        <f t="shared" si="3"/>
        <v>0</v>
      </c>
      <c r="S70" s="26">
        <f t="shared" si="4"/>
        <v>8.3868836265364108E-2</v>
      </c>
      <c r="T70" s="26">
        <f t="shared" si="5"/>
        <v>30.192781055531078</v>
      </c>
      <c r="U70" s="26">
        <f t="shared" si="6"/>
        <v>-30.192781055531078</v>
      </c>
      <c r="V70" s="27">
        <f t="shared" si="7"/>
        <v>-30.192781055531078</v>
      </c>
    </row>
    <row r="71" spans="1:22" ht="18.75" thickBot="1">
      <c r="A71" s="2"/>
      <c r="B71" s="53" t="s">
        <v>2</v>
      </c>
      <c r="C71" s="54" t="s">
        <v>36</v>
      </c>
      <c r="D71" s="55"/>
      <c r="E71" s="56" t="s">
        <v>37</v>
      </c>
      <c r="F71" s="57"/>
      <c r="G71" s="58" t="s">
        <v>38</v>
      </c>
      <c r="H71" s="59"/>
      <c r="I71" s="52"/>
      <c r="J71" s="52"/>
      <c r="K71" s="21">
        <f t="shared" si="0"/>
        <v>0.34350960000000003</v>
      </c>
      <c r="L71" s="2"/>
      <c r="M71" s="19">
        <v>86.267328425256963</v>
      </c>
      <c r="N71" s="19">
        <f t="shared" si="8"/>
        <v>86.267328425256963</v>
      </c>
      <c r="O71" s="19">
        <f t="shared" si="9"/>
        <v>31.376811685159751</v>
      </c>
      <c r="P71" s="25">
        <f t="shared" si="1"/>
        <v>5.6908387416364228</v>
      </c>
      <c r="Q71" s="26">
        <f t="shared" si="2"/>
        <v>8.7157810236554861E-2</v>
      </c>
      <c r="R71" s="26">
        <f t="shared" si="3"/>
        <v>0</v>
      </c>
      <c r="S71" s="26">
        <f t="shared" si="4"/>
        <v>8.7157810236554861E-2</v>
      </c>
      <c r="T71" s="26">
        <f t="shared" si="5"/>
        <v>31.376811685159751</v>
      </c>
      <c r="U71" s="26">
        <f t="shared" si="6"/>
        <v>-31.376811685159751</v>
      </c>
      <c r="V71" s="27">
        <f t="shared" si="7"/>
        <v>-31.376811685159751</v>
      </c>
    </row>
    <row r="72" spans="1:22" ht="18">
      <c r="A72" s="2"/>
      <c r="B72" s="60">
        <v>20</v>
      </c>
      <c r="C72" s="61">
        <v>20</v>
      </c>
      <c r="D72" s="62" t="s">
        <v>39</v>
      </c>
      <c r="E72" s="63">
        <f>H34/0.3048/C72</f>
        <v>56.35498687664041</v>
      </c>
      <c r="F72" s="64" t="s">
        <v>41</v>
      </c>
      <c r="G72" s="65">
        <f t="shared" ref="G72:G102" si="10" xml:space="preserve"> (1*1000)/C72</f>
        <v>50</v>
      </c>
      <c r="H72" s="66" t="s">
        <v>40</v>
      </c>
      <c r="I72" s="52"/>
      <c r="J72" s="52"/>
      <c r="K72" s="21">
        <f t="shared" si="0"/>
        <v>0.34350960000000003</v>
      </c>
      <c r="L72" s="2"/>
      <c r="M72" s="19">
        <v>89.650360912521947</v>
      </c>
      <c r="N72" s="19">
        <f t="shared" si="8"/>
        <v>89.650360912521947</v>
      </c>
      <c r="O72" s="19">
        <f t="shared" si="9"/>
        <v>32.607274888499347</v>
      </c>
      <c r="P72" s="25">
        <f t="shared" si="1"/>
        <v>5.6641014483753747</v>
      </c>
      <c r="Q72" s="26">
        <f t="shared" si="2"/>
        <v>9.0575763579164859E-2</v>
      </c>
      <c r="R72" s="26">
        <f t="shared" si="3"/>
        <v>0</v>
      </c>
      <c r="S72" s="26">
        <f t="shared" si="4"/>
        <v>9.0575763579164859E-2</v>
      </c>
      <c r="T72" s="26">
        <f t="shared" si="5"/>
        <v>32.607274888499347</v>
      </c>
      <c r="U72" s="26">
        <f t="shared" si="6"/>
        <v>-32.607274888499347</v>
      </c>
      <c r="V72" s="27">
        <f t="shared" si="7"/>
        <v>-32.607274888499347</v>
      </c>
    </row>
    <row r="73" spans="1:22" ht="18">
      <c r="A73" s="2"/>
      <c r="B73" s="67">
        <v>25</v>
      </c>
      <c r="C73" s="68">
        <v>25</v>
      </c>
      <c r="D73" s="69" t="s">
        <v>39</v>
      </c>
      <c r="E73" s="70">
        <f>H34/0.3048/C73</f>
        <v>45.083989501312324</v>
      </c>
      <c r="F73" s="71" t="s">
        <v>41</v>
      </c>
      <c r="G73" s="72">
        <f t="shared" si="10"/>
        <v>40</v>
      </c>
      <c r="H73" s="73" t="s">
        <v>40</v>
      </c>
      <c r="I73" s="52"/>
      <c r="J73" s="52"/>
      <c r="K73" s="21">
        <f t="shared" si="0"/>
        <v>0.34350960000000003</v>
      </c>
      <c r="L73" s="2"/>
      <c r="M73" s="19">
        <v>93.166061340463997</v>
      </c>
      <c r="N73" s="19">
        <f t="shared" si="8"/>
        <v>93.166061340463997</v>
      </c>
      <c r="O73" s="19">
        <f t="shared" si="9"/>
        <v>33.885991550793449</v>
      </c>
      <c r="P73" s="25">
        <f t="shared" si="1"/>
        <v>5.6351635565708236</v>
      </c>
      <c r="Q73" s="26">
        <f t="shared" si="2"/>
        <v>9.4127754307759576E-2</v>
      </c>
      <c r="R73" s="26">
        <f t="shared" si="3"/>
        <v>0</v>
      </c>
      <c r="S73" s="26">
        <f t="shared" si="4"/>
        <v>9.4127754307759576E-2</v>
      </c>
      <c r="T73" s="26">
        <f t="shared" si="5"/>
        <v>33.885991550793449</v>
      </c>
      <c r="U73" s="26">
        <f t="shared" si="6"/>
        <v>-33.885991550793449</v>
      </c>
      <c r="V73" s="27">
        <f t="shared" si="7"/>
        <v>-33.885991550793449</v>
      </c>
    </row>
    <row r="74" spans="1:22" ht="18">
      <c r="A74" s="2"/>
      <c r="B74" s="67">
        <v>31.5</v>
      </c>
      <c r="C74" s="68">
        <v>31.5</v>
      </c>
      <c r="D74" s="69" t="s">
        <v>39</v>
      </c>
      <c r="E74" s="70">
        <f>H34/0.3048/C74</f>
        <v>35.780944048660579</v>
      </c>
      <c r="F74" s="71" t="s">
        <v>41</v>
      </c>
      <c r="G74" s="72">
        <f t="shared" si="10"/>
        <v>31.746031746031747</v>
      </c>
      <c r="H74" s="73" t="s">
        <v>40</v>
      </c>
      <c r="I74" s="52"/>
      <c r="J74" s="52"/>
      <c r="K74" s="21">
        <f t="shared" si="0"/>
        <v>0.34350960000000003</v>
      </c>
      <c r="L74" s="2"/>
      <c r="M74" s="19">
        <v>96.819632373423374</v>
      </c>
      <c r="N74" s="19">
        <f t="shared" si="8"/>
        <v>96.819632373423374</v>
      </c>
      <c r="O74" s="19">
        <f t="shared" si="9"/>
        <v>35.214853964550052</v>
      </c>
      <c r="P74" s="25">
        <f t="shared" si="1"/>
        <v>5.6038383078316123</v>
      </c>
      <c r="Q74" s="26">
        <f t="shared" si="2"/>
        <v>9.7819038790416812E-2</v>
      </c>
      <c r="R74" s="26">
        <f t="shared" si="3"/>
        <v>0</v>
      </c>
      <c r="S74" s="26">
        <f t="shared" si="4"/>
        <v>9.7819038790416812E-2</v>
      </c>
      <c r="T74" s="26">
        <f t="shared" si="5"/>
        <v>35.214853964550052</v>
      </c>
      <c r="U74" s="26">
        <f t="shared" si="6"/>
        <v>-35.214853964550052</v>
      </c>
      <c r="V74" s="27">
        <f t="shared" si="7"/>
        <v>-35.214853964550052</v>
      </c>
    </row>
    <row r="75" spans="1:22" ht="18">
      <c r="A75" s="2"/>
      <c r="B75" s="67">
        <v>40</v>
      </c>
      <c r="C75" s="68">
        <v>40</v>
      </c>
      <c r="D75" s="69" t="s">
        <v>39</v>
      </c>
      <c r="E75" s="70">
        <f>H34/0.3048/C75</f>
        <v>28.177493438320205</v>
      </c>
      <c r="F75" s="71" t="s">
        <v>41</v>
      </c>
      <c r="G75" s="72">
        <f t="shared" si="10"/>
        <v>25</v>
      </c>
      <c r="H75" s="73" t="s">
        <v>40</v>
      </c>
      <c r="I75" s="52"/>
      <c r="J75" s="52"/>
      <c r="K75" s="21">
        <f t="shared" si="0"/>
        <v>0.34350960000000003</v>
      </c>
      <c r="L75" s="2"/>
      <c r="M75" s="24">
        <v>100</v>
      </c>
      <c r="N75" s="19">
        <f t="shared" si="8"/>
        <v>100.61648070179292</v>
      </c>
      <c r="O75" s="19">
        <f t="shared" si="9"/>
        <v>36.595828629826521</v>
      </c>
      <c r="P75" s="25">
        <f t="shared" si="1"/>
        <v>5.5699221098787897</v>
      </c>
      <c r="Q75" s="26">
        <f t="shared" si="2"/>
        <v>0.1016550795272959</v>
      </c>
      <c r="R75" s="26">
        <f t="shared" si="3"/>
        <v>0</v>
      </c>
      <c r="S75" s="26">
        <f t="shared" si="4"/>
        <v>0.1016550795272959</v>
      </c>
      <c r="T75" s="26">
        <f t="shared" si="5"/>
        <v>36.595828629826521</v>
      </c>
      <c r="U75" s="26">
        <f t="shared" si="6"/>
        <v>-36.595828629826521</v>
      </c>
      <c r="V75" s="27">
        <f t="shared" si="7"/>
        <v>-36.595828629826521</v>
      </c>
    </row>
    <row r="76" spans="1:22" ht="18">
      <c r="A76" s="2"/>
      <c r="B76" s="67">
        <v>50</v>
      </c>
      <c r="C76" s="68">
        <v>50</v>
      </c>
      <c r="D76" s="69" t="s">
        <v>39</v>
      </c>
      <c r="E76" s="70">
        <f>H34/0.3048/C76</f>
        <v>22.541994750656162</v>
      </c>
      <c r="F76" s="71" t="s">
        <v>41</v>
      </c>
      <c r="G76" s="72">
        <f t="shared" si="10"/>
        <v>20</v>
      </c>
      <c r="H76" s="73" t="s">
        <v>40</v>
      </c>
      <c r="I76" s="52"/>
      <c r="J76" s="52"/>
      <c r="K76" s="21">
        <f t="shared" si="0"/>
        <v>0.34350960000000003</v>
      </c>
      <c r="L76" s="2"/>
      <c r="M76" s="19">
        <v>104.56222504303972</v>
      </c>
      <c r="N76" s="19">
        <f t="shared" si="8"/>
        <v>104.56222504303972</v>
      </c>
      <c r="O76" s="19">
        <f t="shared" si="9"/>
        <v>38.030959164329531</v>
      </c>
      <c r="P76" s="25">
        <f t="shared" si="1"/>
        <v>5.5331928453338115</v>
      </c>
      <c r="Q76" s="26">
        <f t="shared" si="2"/>
        <v>0.1056415532342487</v>
      </c>
      <c r="R76" s="26">
        <f t="shared" si="3"/>
        <v>0</v>
      </c>
      <c r="S76" s="26">
        <f t="shared" si="4"/>
        <v>0.1056415532342487</v>
      </c>
      <c r="T76" s="26">
        <f t="shared" si="5"/>
        <v>38.030959164329531</v>
      </c>
      <c r="U76" s="26">
        <f t="shared" si="6"/>
        <v>-38.030959164329531</v>
      </c>
      <c r="V76" s="27">
        <f t="shared" si="7"/>
        <v>-38.030959164329531</v>
      </c>
    </row>
    <row r="77" spans="1:22" ht="18">
      <c r="A77" s="2"/>
      <c r="B77" s="67">
        <v>63</v>
      </c>
      <c r="C77" s="68">
        <v>63</v>
      </c>
      <c r="D77" s="69" t="s">
        <v>39</v>
      </c>
      <c r="E77" s="70">
        <f>H34/0.3048/C77</f>
        <v>17.89047202433029</v>
      </c>
      <c r="F77" s="71" t="s">
        <v>41</v>
      </c>
      <c r="G77" s="72">
        <f t="shared" si="10"/>
        <v>15.873015873015873</v>
      </c>
      <c r="H77" s="73" t="s">
        <v>40</v>
      </c>
      <c r="I77" s="52"/>
      <c r="J77" s="52"/>
      <c r="K77" s="21">
        <f t="shared" si="0"/>
        <v>0.34350960000000003</v>
      </c>
      <c r="L77" s="2"/>
      <c r="M77" s="19">
        <v>108.66270445649226</v>
      </c>
      <c r="N77" s="19">
        <f t="shared" si="8"/>
        <v>108.66270445649226</v>
      </c>
      <c r="O77" s="19">
        <f t="shared" si="9"/>
        <v>39.522369327636575</v>
      </c>
      <c r="P77" s="25">
        <f t="shared" si="1"/>
        <v>5.4934079796970465</v>
      </c>
      <c r="Q77" s="26">
        <f t="shared" si="2"/>
        <v>0.10978435924343494</v>
      </c>
      <c r="R77" s="26">
        <f t="shared" si="3"/>
        <v>0</v>
      </c>
      <c r="S77" s="26">
        <f t="shared" si="4"/>
        <v>0.10978435924343494</v>
      </c>
      <c r="T77" s="26">
        <f t="shared" si="5"/>
        <v>39.522369327636575</v>
      </c>
      <c r="U77" s="26">
        <f t="shared" si="6"/>
        <v>-39.522369327636575</v>
      </c>
      <c r="V77" s="27">
        <f t="shared" si="7"/>
        <v>-39.522369327636575</v>
      </c>
    </row>
    <row r="78" spans="1:22" ht="18">
      <c r="A78" s="2"/>
      <c r="B78" s="67">
        <v>80</v>
      </c>
      <c r="C78" s="68">
        <v>80</v>
      </c>
      <c r="D78" s="69" t="s">
        <v>39</v>
      </c>
      <c r="E78" s="70">
        <f>H34/0.3048/C78</f>
        <v>14.088746719160103</v>
      </c>
      <c r="F78" s="71" t="s">
        <v>41</v>
      </c>
      <c r="G78" s="72">
        <f t="shared" si="10"/>
        <v>12.5</v>
      </c>
      <c r="H78" s="73" t="s">
        <v>40</v>
      </c>
      <c r="I78" s="52"/>
      <c r="J78" s="52"/>
      <c r="K78" s="21">
        <f t="shared" si="0"/>
        <v>0.34350960000000003</v>
      </c>
      <c r="L78" s="2"/>
      <c r="M78" s="19">
        <v>112.92398698419785</v>
      </c>
      <c r="N78" s="19">
        <f t="shared" si="8"/>
        <v>112.92398698419785</v>
      </c>
      <c r="O78" s="19">
        <f t="shared" si="9"/>
        <v>41.072266164014486</v>
      </c>
      <c r="P78" s="25">
        <f t="shared" si="1"/>
        <v>5.4503024391941484</v>
      </c>
      <c r="Q78" s="26">
        <f t="shared" si="2"/>
        <v>0.11408962823337357</v>
      </c>
      <c r="R78" s="26">
        <f t="shared" si="3"/>
        <v>0</v>
      </c>
      <c r="S78" s="26">
        <f t="shared" si="4"/>
        <v>0.11408962823337357</v>
      </c>
      <c r="T78" s="26">
        <f t="shared" si="5"/>
        <v>41.072266164014486</v>
      </c>
      <c r="U78" s="26">
        <f t="shared" si="6"/>
        <v>-41.072266164014486</v>
      </c>
      <c r="V78" s="27">
        <f t="shared" si="7"/>
        <v>-41.072266164014486</v>
      </c>
    </row>
    <row r="79" spans="1:22" ht="18">
      <c r="A79" s="2"/>
      <c r="B79" s="67">
        <v>100</v>
      </c>
      <c r="C79" s="68">
        <v>100</v>
      </c>
      <c r="D79" s="69" t="s">
        <v>39</v>
      </c>
      <c r="E79" s="70">
        <f>H34/0.3048/C79</f>
        <v>11.270997375328081</v>
      </c>
      <c r="F79" s="71" t="s">
        <v>41</v>
      </c>
      <c r="G79" s="72">
        <f t="shared" si="10"/>
        <v>10</v>
      </c>
      <c r="H79" s="73" t="s">
        <v>40</v>
      </c>
      <c r="I79" s="52"/>
      <c r="J79" s="52"/>
      <c r="K79" s="21">
        <f t="shared" si="0"/>
        <v>0.34350960000000003</v>
      </c>
      <c r="L79" s="2"/>
      <c r="M79" s="19">
        <v>117.35237863063699</v>
      </c>
      <c r="N79" s="19">
        <f t="shared" si="8"/>
        <v>117.35237863063699</v>
      </c>
      <c r="O79" s="19">
        <f t="shared" si="9"/>
        <v>42.682943268485644</v>
      </c>
      <c r="P79" s="25">
        <f t="shared" si="1"/>
        <v>5.4035862239111152</v>
      </c>
      <c r="Q79" s="26">
        <f t="shared" si="2"/>
        <v>0.11856373130134901</v>
      </c>
      <c r="R79" s="26">
        <f t="shared" si="3"/>
        <v>0</v>
      </c>
      <c r="S79" s="26">
        <f t="shared" si="4"/>
        <v>0.11856373130134901</v>
      </c>
      <c r="T79" s="26">
        <f t="shared" si="5"/>
        <v>42.682943268485644</v>
      </c>
      <c r="U79" s="26">
        <f t="shared" si="6"/>
        <v>-42.682943268485644</v>
      </c>
      <c r="V79" s="27">
        <f t="shared" si="7"/>
        <v>-42.682943268485644</v>
      </c>
    </row>
    <row r="80" spans="1:22" ht="18">
      <c r="A80" s="2"/>
      <c r="B80" s="67">
        <v>125</v>
      </c>
      <c r="C80" s="68">
        <v>125</v>
      </c>
      <c r="D80" s="69" t="s">
        <v>39</v>
      </c>
      <c r="E80" s="70">
        <f>H34/0.3048/C80</f>
        <v>9.0167979002624659</v>
      </c>
      <c r="F80" s="71" t="s">
        <v>41</v>
      </c>
      <c r="G80" s="72">
        <f t="shared" si="10"/>
        <v>8</v>
      </c>
      <c r="H80" s="73" t="s">
        <v>40</v>
      </c>
      <c r="I80" s="52"/>
      <c r="J80" s="52"/>
      <c r="K80" s="21">
        <f t="shared" si="0"/>
        <v>0.34350960000000003</v>
      </c>
      <c r="L80" s="2"/>
      <c r="M80" s="19">
        <v>121.95443269458355</v>
      </c>
      <c r="N80" s="19">
        <f t="shared" si="8"/>
        <v>121.95443269458355</v>
      </c>
      <c r="O80" s="19">
        <f t="shared" si="9"/>
        <v>44.356784180975275</v>
      </c>
      <c r="P80" s="25">
        <f t="shared" si="1"/>
        <v>5.3529417152564012</v>
      </c>
      <c r="Q80" s="26">
        <f t="shared" si="2"/>
        <v>0.12321328939159798</v>
      </c>
      <c r="R80" s="26">
        <f t="shared" si="3"/>
        <v>0</v>
      </c>
      <c r="S80" s="26">
        <f t="shared" si="4"/>
        <v>0.12321328939159798</v>
      </c>
      <c r="T80" s="26">
        <f t="shared" si="5"/>
        <v>44.356784180975275</v>
      </c>
      <c r="U80" s="26">
        <f t="shared" si="6"/>
        <v>-44.356784180975275</v>
      </c>
      <c r="V80" s="27">
        <f t="shared" si="7"/>
        <v>-44.356784180975275</v>
      </c>
    </row>
    <row r="81" spans="1:22" ht="18">
      <c r="A81" s="2"/>
      <c r="B81" s="67">
        <v>160</v>
      </c>
      <c r="C81" s="68">
        <v>160</v>
      </c>
      <c r="D81" s="69" t="s">
        <v>39</v>
      </c>
      <c r="E81" s="70">
        <f>H34/0.3048/C81</f>
        <v>7.0443733595800513</v>
      </c>
      <c r="F81" s="71" t="s">
        <v>41</v>
      </c>
      <c r="G81" s="72">
        <f t="shared" si="10"/>
        <v>6.25</v>
      </c>
      <c r="H81" s="73" t="s">
        <v>40</v>
      </c>
      <c r="I81" s="52"/>
      <c r="J81" s="52"/>
      <c r="K81" s="21">
        <f t="shared" si="0"/>
        <v>0.34350960000000003</v>
      </c>
      <c r="L81" s="2"/>
      <c r="M81" s="24">
        <v>125</v>
      </c>
      <c r="N81" s="19">
        <f t="shared" si="8"/>
        <v>126.73695946692017</v>
      </c>
      <c r="O81" s="19">
        <f t="shared" si="9"/>
        <v>46.096265913562554</v>
      </c>
      <c r="P81" s="25">
        <f t="shared" si="1"/>
        <v>5.2980206289991019</v>
      </c>
      <c r="Q81" s="26">
        <f t="shared" si="2"/>
        <v>0.12804518309322932</v>
      </c>
      <c r="R81" s="26">
        <f t="shared" si="3"/>
        <v>0</v>
      </c>
      <c r="S81" s="26">
        <f t="shared" si="4"/>
        <v>0.12804518309322932</v>
      </c>
      <c r="T81" s="26">
        <f t="shared" si="5"/>
        <v>46.096265913562554</v>
      </c>
      <c r="U81" s="26">
        <f t="shared" si="6"/>
        <v>-46.096265913562554</v>
      </c>
      <c r="V81" s="27">
        <f t="shared" si="7"/>
        <v>-46.096265913562554</v>
      </c>
    </row>
    <row r="82" spans="1:22" ht="18">
      <c r="A82" s="2"/>
      <c r="B82" s="67">
        <v>200</v>
      </c>
      <c r="C82" s="68">
        <v>200</v>
      </c>
      <c r="D82" s="69" t="s">
        <v>39</v>
      </c>
      <c r="E82" s="70">
        <f>H34/0.3048/C82</f>
        <v>5.6354986876640405</v>
      </c>
      <c r="F82" s="71" t="s">
        <v>41</v>
      </c>
      <c r="G82" s="72">
        <f t="shared" si="10"/>
        <v>5</v>
      </c>
      <c r="H82" s="73" t="s">
        <v>40</v>
      </c>
      <c r="I82" s="52"/>
      <c r="J82" s="52"/>
      <c r="K82" s="21">
        <f t="shared" si="0"/>
        <v>0.34350960000000003</v>
      </c>
      <c r="L82" s="2"/>
      <c r="M82" s="19">
        <v>131.70703630876019</v>
      </c>
      <c r="N82" s="19">
        <f t="shared" si="8"/>
        <v>131.70703630876019</v>
      </c>
      <c r="O82" s="19">
        <f t="shared" si="9"/>
        <v>47.903962616055203</v>
      </c>
      <c r="P82" s="25">
        <f t="shared" si="1"/>
        <v>5.2384405555755196</v>
      </c>
      <c r="Q82" s="26">
        <f t="shared" si="2"/>
        <v>0.13306656282237556</v>
      </c>
      <c r="R82" s="26">
        <f t="shared" si="3"/>
        <v>0</v>
      </c>
      <c r="S82" s="26">
        <f t="shared" si="4"/>
        <v>0.13306656282237556</v>
      </c>
      <c r="T82" s="26">
        <f t="shared" si="5"/>
        <v>47.903962616055203</v>
      </c>
      <c r="U82" s="26">
        <f t="shared" si="6"/>
        <v>-47.903962616055203</v>
      </c>
      <c r="V82" s="27">
        <f t="shared" si="7"/>
        <v>-47.903962616055203</v>
      </c>
    </row>
    <row r="83" spans="1:22" ht="18">
      <c r="A83" s="2"/>
      <c r="B83" s="67">
        <v>250</v>
      </c>
      <c r="C83" s="68">
        <v>250</v>
      </c>
      <c r="D83" s="69" t="s">
        <v>39</v>
      </c>
      <c r="E83" s="70">
        <f>H34/0.3048/ C83</f>
        <v>4.5083989501312329</v>
      </c>
      <c r="F83" s="71" t="s">
        <v>41</v>
      </c>
      <c r="G83" s="72">
        <f t="shared" si="10"/>
        <v>4</v>
      </c>
      <c r="H83" s="73" t="s">
        <v>40</v>
      </c>
      <c r="I83" s="52"/>
      <c r="J83" s="52"/>
      <c r="K83" s="21">
        <f t="shared" si="0"/>
        <v>0.34350960000000003</v>
      </c>
      <c r="L83" s="2"/>
      <c r="M83" s="19">
        <v>136.87201812479003</v>
      </c>
      <c r="N83" s="19">
        <f t="shared" si="8"/>
        <v>136.87201812479003</v>
      </c>
      <c r="O83" s="19">
        <f t="shared" si="9"/>
        <v>49.782549385312286</v>
      </c>
      <c r="P83" s="25">
        <f t="shared" si="1"/>
        <v>5.1737810175644929</v>
      </c>
      <c r="Q83" s="26">
        <f t="shared" si="2"/>
        <v>0.13828485940364524</v>
      </c>
      <c r="R83" s="26">
        <f t="shared" si="3"/>
        <v>0</v>
      </c>
      <c r="S83" s="26">
        <f t="shared" si="4"/>
        <v>0.13828485940364524</v>
      </c>
      <c r="T83" s="26">
        <f t="shared" si="5"/>
        <v>49.782549385312286</v>
      </c>
      <c r="U83" s="26">
        <f t="shared" si="6"/>
        <v>-49.782549385312286</v>
      </c>
      <c r="V83" s="27">
        <f t="shared" si="7"/>
        <v>-49.782549385312286</v>
      </c>
    </row>
    <row r="84" spans="1:22" ht="18">
      <c r="A84" s="2"/>
      <c r="B84" s="67">
        <v>315</v>
      </c>
      <c r="C84" s="68">
        <v>315</v>
      </c>
      <c r="D84" s="69" t="s">
        <v>39</v>
      </c>
      <c r="E84" s="70">
        <f>H34/0.3048/C84</f>
        <v>3.5780944048660577</v>
      </c>
      <c r="F84" s="71" t="s">
        <v>41</v>
      </c>
      <c r="G84" s="72">
        <f t="shared" si="10"/>
        <v>3.1746031746031744</v>
      </c>
      <c r="H84" s="73" t="s">
        <v>40</v>
      </c>
      <c r="I84" s="52"/>
      <c r="J84" s="52"/>
      <c r="K84" s="21">
        <f t="shared" si="0"/>
        <v>0.34350960000000003</v>
      </c>
      <c r="L84" s="2"/>
      <c r="M84" s="19">
        <v>142.23954824733082</v>
      </c>
      <c r="N84" s="19">
        <f t="shared" si="8"/>
        <v>142.23954824733082</v>
      </c>
      <c r="O84" s="19">
        <f t="shared" si="9"/>
        <v>51.734806223951978</v>
      </c>
      <c r="P84" s="25">
        <f t="shared" si="1"/>
        <v>5.1035789595963195</v>
      </c>
      <c r="Q84" s="26">
        <f t="shared" si="2"/>
        <v>0.14370779506653328</v>
      </c>
      <c r="R84" s="26">
        <f t="shared" si="3"/>
        <v>0</v>
      </c>
      <c r="S84" s="26">
        <f t="shared" si="4"/>
        <v>0.14370779506653328</v>
      </c>
      <c r="T84" s="26">
        <f t="shared" si="5"/>
        <v>51.734806223951978</v>
      </c>
      <c r="U84" s="26">
        <f t="shared" si="6"/>
        <v>-51.734806223951978</v>
      </c>
      <c r="V84" s="27">
        <f t="shared" si="7"/>
        <v>-51.734806223951978</v>
      </c>
    </row>
    <row r="85" spans="1:22" ht="18">
      <c r="A85" s="2"/>
      <c r="B85" s="67">
        <v>400</v>
      </c>
      <c r="C85" s="68">
        <v>400</v>
      </c>
      <c r="D85" s="69" t="s">
        <v>39</v>
      </c>
      <c r="E85" s="70">
        <f>H34/0.3048/C85</f>
        <v>2.8177493438320202</v>
      </c>
      <c r="F85" s="71" t="s">
        <v>41</v>
      </c>
      <c r="G85" s="72">
        <f t="shared" si="10"/>
        <v>2.5</v>
      </c>
      <c r="H85" s="73" t="s">
        <v>40</v>
      </c>
      <c r="I85" s="52"/>
      <c r="J85" s="52"/>
      <c r="K85" s="21">
        <f t="shared" si="0"/>
        <v>0.34350960000000003</v>
      </c>
      <c r="L85" s="2"/>
      <c r="M85" s="19">
        <v>147.81756974722614</v>
      </c>
      <c r="N85" s="19">
        <f t="shared" si="8"/>
        <v>147.81756974722614</v>
      </c>
      <c r="O85" s="19">
        <f t="shared" si="9"/>
        <v>53.763622154303043</v>
      </c>
      <c r="P85" s="25">
        <f t="shared" si="1"/>
        <v>5.0273235676810577</v>
      </c>
      <c r="Q85" s="26">
        <f t="shared" si="2"/>
        <v>0.149343394873064</v>
      </c>
      <c r="R85" s="26">
        <f t="shared" si="3"/>
        <v>0</v>
      </c>
      <c r="S85" s="26">
        <f t="shared" si="4"/>
        <v>0.149343394873064</v>
      </c>
      <c r="T85" s="26">
        <f t="shared" si="5"/>
        <v>53.763622154303043</v>
      </c>
      <c r="U85" s="26">
        <f t="shared" si="6"/>
        <v>-53.763622154303043</v>
      </c>
      <c r="V85" s="27">
        <f t="shared" si="7"/>
        <v>-53.763622154303043</v>
      </c>
    </row>
    <row r="86" spans="1:22" ht="18">
      <c r="A86" s="2"/>
      <c r="B86" s="67">
        <v>500</v>
      </c>
      <c r="C86" s="68">
        <v>500</v>
      </c>
      <c r="D86" s="69" t="s">
        <v>39</v>
      </c>
      <c r="E86" s="70">
        <f>H34/0.3048/C86</f>
        <v>2.2541994750656165</v>
      </c>
      <c r="F86" s="71" t="s">
        <v>41</v>
      </c>
      <c r="G86" s="72">
        <f t="shared" si="10"/>
        <v>2</v>
      </c>
      <c r="H86" s="73" t="s">
        <v>40</v>
      </c>
      <c r="I86" s="52"/>
      <c r="J86" s="52"/>
      <c r="K86" s="21">
        <f t="shared" si="0"/>
        <v>0.34350960000000003</v>
      </c>
      <c r="L86" s="2"/>
      <c r="M86" s="19">
        <v>153.61433718829386</v>
      </c>
      <c r="N86" s="19">
        <f t="shared" si="8"/>
        <v>153.61433718829386</v>
      </c>
      <c r="O86" s="19">
        <f t="shared" si="9"/>
        <v>55.871999493687468</v>
      </c>
      <c r="P86" s="25">
        <f t="shared" si="1"/>
        <v>4.9444502919618731</v>
      </c>
      <c r="Q86" s="26">
        <f t="shared" si="2"/>
        <v>0.1551999985935763</v>
      </c>
      <c r="R86" s="26">
        <f t="shared" si="3"/>
        <v>0</v>
      </c>
      <c r="S86" s="26">
        <f t="shared" si="4"/>
        <v>0.1551999985935763</v>
      </c>
      <c r="T86" s="26">
        <f t="shared" si="5"/>
        <v>55.871999493687468</v>
      </c>
      <c r="U86" s="26">
        <f t="shared" si="6"/>
        <v>-55.871999493687468</v>
      </c>
      <c r="V86" s="27">
        <f t="shared" si="7"/>
        <v>-55.871999493687468</v>
      </c>
    </row>
    <row r="87" spans="1:22" ht="18">
      <c r="A87" s="2"/>
      <c r="B87" s="67">
        <v>630</v>
      </c>
      <c r="C87" s="68">
        <v>630</v>
      </c>
      <c r="D87" s="69" t="s">
        <v>39</v>
      </c>
      <c r="E87" s="70">
        <f>H34/0.3048/C87</f>
        <v>1.7890472024330288</v>
      </c>
      <c r="F87" s="71" t="s">
        <v>41</v>
      </c>
      <c r="G87" s="72">
        <f t="shared" si="10"/>
        <v>1.5873015873015872</v>
      </c>
      <c r="H87" s="73" t="s">
        <v>40</v>
      </c>
      <c r="I87" s="52"/>
      <c r="J87" s="52"/>
      <c r="K87" s="21">
        <f t="shared" si="0"/>
        <v>0.34350960000000003</v>
      </c>
      <c r="L87" s="2"/>
      <c r="M87" s="24">
        <v>160</v>
      </c>
      <c r="N87" s="19">
        <f t="shared" si="8"/>
        <v>159.63842884273677</v>
      </c>
      <c r="O87" s="19">
        <f t="shared" si="9"/>
        <v>58.063058297361493</v>
      </c>
      <c r="P87" s="25">
        <f t="shared" si="1"/>
        <v>4.8543339178067715</v>
      </c>
      <c r="Q87" s="26">
        <f t="shared" si="2"/>
        <v>0.16128627304822638</v>
      </c>
      <c r="R87" s="26">
        <f t="shared" si="3"/>
        <v>0</v>
      </c>
      <c r="S87" s="26">
        <f t="shared" si="4"/>
        <v>0.16128627304822638</v>
      </c>
      <c r="T87" s="26">
        <f t="shared" si="5"/>
        <v>58.063058297361493</v>
      </c>
      <c r="U87" s="26">
        <f t="shared" si="6"/>
        <v>-58.063058297361493</v>
      </c>
      <c r="V87" s="27">
        <f t="shared" si="7"/>
        <v>-58.063058297361493</v>
      </c>
    </row>
    <row r="88" spans="1:22" ht="18">
      <c r="A88" s="2"/>
      <c r="B88" s="67">
        <v>800</v>
      </c>
      <c r="C88" s="68">
        <v>800</v>
      </c>
      <c r="D88" s="69" t="s">
        <v>39</v>
      </c>
      <c r="E88" s="70">
        <f>H34/0.3048/C88</f>
        <v>1.4088746719160101</v>
      </c>
      <c r="F88" s="71" t="s">
        <v>41</v>
      </c>
      <c r="G88" s="72">
        <f t="shared" si="10"/>
        <v>1.25</v>
      </c>
      <c r="H88" s="73" t="s">
        <v>40</v>
      </c>
      <c r="I88" s="52"/>
      <c r="J88" s="52"/>
      <c r="K88" s="21">
        <f t="shared" si="0"/>
        <v>0.34350960000000003</v>
      </c>
      <c r="L88" s="2"/>
      <c r="M88" s="19">
        <v>165.89875938558922</v>
      </c>
      <c r="N88" s="19">
        <f t="shared" si="8"/>
        <v>165.89875938558922</v>
      </c>
      <c r="O88" s="19">
        <f t="shared" si="9"/>
        <v>60.340040975689419</v>
      </c>
      <c r="P88" s="25">
        <f t="shared" si="1"/>
        <v>4.7562804930487346</v>
      </c>
      <c r="Q88" s="26">
        <f t="shared" si="2"/>
        <v>0.1676112249324706</v>
      </c>
      <c r="R88" s="26">
        <f t="shared" si="3"/>
        <v>0</v>
      </c>
      <c r="S88" s="26">
        <f t="shared" si="4"/>
        <v>0.1676112249324706</v>
      </c>
      <c r="T88" s="26">
        <f t="shared" si="5"/>
        <v>60.340040975689419</v>
      </c>
      <c r="U88" s="26">
        <f t="shared" si="6"/>
        <v>-60.340040975689419</v>
      </c>
      <c r="V88" s="27">
        <f t="shared" si="7"/>
        <v>-60.340040975689419</v>
      </c>
    </row>
    <row r="89" spans="1:22" ht="18">
      <c r="A89" s="2"/>
      <c r="B89" s="67" t="s">
        <v>11</v>
      </c>
      <c r="C89" s="68">
        <v>1000</v>
      </c>
      <c r="D89" s="69" t="s">
        <v>39</v>
      </c>
      <c r="E89" s="70">
        <f>H34/0.3048/C89</f>
        <v>1.1270997375328082</v>
      </c>
      <c r="F89" s="71" t="s">
        <v>41</v>
      </c>
      <c r="G89" s="72">
        <f t="shared" si="10"/>
        <v>1</v>
      </c>
      <c r="H89" s="73" t="s">
        <v>40</v>
      </c>
      <c r="I89" s="52"/>
      <c r="J89" s="52"/>
      <c r="K89" s="21">
        <f t="shared" si="0"/>
        <v>0.34350960000000003</v>
      </c>
      <c r="L89" s="2"/>
      <c r="M89" s="19">
        <v>172.40459308698487</v>
      </c>
      <c r="N89" s="19">
        <f t="shared" si="8"/>
        <v>172.40459308698487</v>
      </c>
      <c r="O89" s="19">
        <f t="shared" si="9"/>
        <v>62.706317092383117</v>
      </c>
      <c r="P89" s="25">
        <f t="shared" si="1"/>
        <v>4.6495178714913559</v>
      </c>
      <c r="Q89" s="26">
        <f t="shared" si="2"/>
        <v>0.17418421414550866</v>
      </c>
      <c r="R89" s="26">
        <f t="shared" si="3"/>
        <v>0</v>
      </c>
      <c r="S89" s="26">
        <f t="shared" si="4"/>
        <v>0.17418421414550866</v>
      </c>
      <c r="T89" s="26">
        <f t="shared" si="5"/>
        <v>62.706317092383117</v>
      </c>
      <c r="U89" s="26">
        <f t="shared" si="6"/>
        <v>-62.706317092383117</v>
      </c>
      <c r="V89" s="27">
        <f t="shared" si="7"/>
        <v>-62.706317092383117</v>
      </c>
    </row>
    <row r="90" spans="1:22" ht="18">
      <c r="A90" s="2"/>
      <c r="B90" s="67" t="s">
        <v>12</v>
      </c>
      <c r="C90" s="68">
        <v>1250</v>
      </c>
      <c r="D90" s="69" t="s">
        <v>39</v>
      </c>
      <c r="E90" s="70">
        <f>H34/0.3048/C90</f>
        <v>0.90167979002624654</v>
      </c>
      <c r="F90" s="71" t="s">
        <v>41</v>
      </c>
      <c r="G90" s="72">
        <f t="shared" si="10"/>
        <v>0.8</v>
      </c>
      <c r="H90" s="73" t="s">
        <v>40</v>
      </c>
      <c r="I90" s="52"/>
      <c r="J90" s="52"/>
      <c r="K90" s="21">
        <f t="shared" si="0"/>
        <v>0.34350960000000003</v>
      </c>
      <c r="L90" s="2"/>
      <c r="M90" s="19">
        <v>179.16555752176862</v>
      </c>
      <c r="N90" s="19">
        <f t="shared" si="8"/>
        <v>179.16555752176862</v>
      </c>
      <c r="O90" s="19">
        <f t="shared" si="9"/>
        <v>65.165388350907961</v>
      </c>
      <c r="P90" s="25">
        <f t="shared" si="1"/>
        <v>4.5331845709776522</v>
      </c>
      <c r="Q90" s="26">
        <f t="shared" si="2"/>
        <v>0.18101496764141101</v>
      </c>
      <c r="R90" s="26">
        <f t="shared" si="3"/>
        <v>0</v>
      </c>
      <c r="S90" s="26">
        <f t="shared" si="4"/>
        <v>0.18101496764141101</v>
      </c>
      <c r="T90" s="26">
        <f t="shared" si="5"/>
        <v>65.165388350907961</v>
      </c>
      <c r="U90" s="26">
        <f t="shared" si="6"/>
        <v>-65.165388350907961</v>
      </c>
      <c r="V90" s="27">
        <f t="shared" si="7"/>
        <v>-65.165388350907961</v>
      </c>
    </row>
    <row r="91" spans="1:22" ht="18">
      <c r="A91" s="2"/>
      <c r="B91" s="67" t="s">
        <v>13</v>
      </c>
      <c r="C91" s="68">
        <v>1600</v>
      </c>
      <c r="D91" s="69" t="s">
        <v>39</v>
      </c>
      <c r="E91" s="70">
        <f>H34/0.3048/C91</f>
        <v>0.70443733595800506</v>
      </c>
      <c r="F91" s="71" t="s">
        <v>41</v>
      </c>
      <c r="G91" s="72">
        <f t="shared" si="10"/>
        <v>0.625</v>
      </c>
      <c r="H91" s="73" t="s">
        <v>40</v>
      </c>
      <c r="I91" s="52"/>
      <c r="J91" s="52"/>
      <c r="K91" s="21">
        <f t="shared" si="0"/>
        <v>0.34350960000000003</v>
      </c>
      <c r="L91" s="2"/>
      <c r="M91" s="19">
        <v>186.19165781673996</v>
      </c>
      <c r="N91" s="19">
        <f t="shared" si="8"/>
        <v>186.19165781673996</v>
      </c>
      <c r="O91" s="19">
        <f t="shared" si="9"/>
        <v>67.720893776433769</v>
      </c>
      <c r="P91" s="25">
        <f t="shared" si="1"/>
        <v>4.4063165634724797</v>
      </c>
      <c r="Q91" s="26">
        <f t="shared" si="2"/>
        <v>0.18811359382342713</v>
      </c>
      <c r="R91" s="26">
        <f t="shared" si="3"/>
        <v>0</v>
      </c>
      <c r="S91" s="26">
        <f t="shared" si="4"/>
        <v>0.18811359382342713</v>
      </c>
      <c r="T91" s="26">
        <f t="shared" si="5"/>
        <v>67.720893776433769</v>
      </c>
      <c r="U91" s="26">
        <f t="shared" si="6"/>
        <v>-67.720893776433769</v>
      </c>
      <c r="V91" s="27">
        <f t="shared" si="7"/>
        <v>-67.720893776433769</v>
      </c>
    </row>
    <row r="92" spans="1:22" ht="18">
      <c r="A92" s="2"/>
      <c r="B92" s="67" t="s">
        <v>14</v>
      </c>
      <c r="C92" s="68">
        <v>2000</v>
      </c>
      <c r="D92" s="69" t="s">
        <v>39</v>
      </c>
      <c r="E92" s="70">
        <f>H34/0.3048/C92</f>
        <v>0.56354986876640412</v>
      </c>
      <c r="F92" s="71" t="s">
        <v>41</v>
      </c>
      <c r="G92" s="72">
        <f t="shared" si="10"/>
        <v>0.5</v>
      </c>
      <c r="H92" s="73" t="s">
        <v>40</v>
      </c>
      <c r="I92" s="52"/>
      <c r="J92" s="52"/>
      <c r="K92" s="21">
        <f t="shared" si="0"/>
        <v>0.34350960000000003</v>
      </c>
      <c r="L92" s="2"/>
      <c r="M92" s="19">
        <v>193.49329145661213</v>
      </c>
      <c r="N92" s="19">
        <f t="shared" si="8"/>
        <v>193.49329145661213</v>
      </c>
      <c r="O92" s="19">
        <f t="shared" si="9"/>
        <v>70.3766151009998</v>
      </c>
      <c r="P92" s="25">
        <f t="shared" si="1"/>
        <v>4.267831507863856</v>
      </c>
      <c r="Q92" s="26">
        <f t="shared" si="2"/>
        <v>0.19549059750277722</v>
      </c>
      <c r="R92" s="26">
        <f t="shared" si="3"/>
        <v>0</v>
      </c>
      <c r="S92" s="26">
        <f t="shared" si="4"/>
        <v>0.19549059750277722</v>
      </c>
      <c r="T92" s="26">
        <f t="shared" si="5"/>
        <v>70.3766151009998</v>
      </c>
      <c r="U92" s="26">
        <f t="shared" si="6"/>
        <v>-70.3766151009998</v>
      </c>
      <c r="V92" s="27">
        <f t="shared" si="7"/>
        <v>-70.3766151009998</v>
      </c>
    </row>
    <row r="93" spans="1:22" ht="18">
      <c r="A93" s="2"/>
      <c r="B93" s="67" t="s">
        <v>15</v>
      </c>
      <c r="C93" s="68">
        <v>2500</v>
      </c>
      <c r="D93" s="69" t="s">
        <v>39</v>
      </c>
      <c r="E93" s="70">
        <f>H34/0.3048/C93</f>
        <v>0.45083989501312327</v>
      </c>
      <c r="F93" s="71" t="s">
        <v>41</v>
      </c>
      <c r="G93" s="72">
        <f t="shared" si="10"/>
        <v>0.4</v>
      </c>
      <c r="H93" s="73" t="s">
        <v>40</v>
      </c>
      <c r="I93" s="52"/>
      <c r="J93" s="52"/>
      <c r="K93" s="21">
        <f t="shared" si="0"/>
        <v>0.34350960000000003</v>
      </c>
      <c r="L93" s="2"/>
      <c r="M93" s="24">
        <v>200</v>
      </c>
      <c r="N93" s="19">
        <f t="shared" si="8"/>
        <v>201.08126367059694</v>
      </c>
      <c r="O93" s="19">
        <f t="shared" si="9"/>
        <v>73.136482359862541</v>
      </c>
      <c r="P93" s="25">
        <f t="shared" si="1"/>
        <v>4.1165097938018214</v>
      </c>
      <c r="Q93" s="26">
        <f t="shared" si="2"/>
        <v>0.20315689544406262</v>
      </c>
      <c r="R93" s="26">
        <f t="shared" si="3"/>
        <v>0</v>
      </c>
      <c r="S93" s="26">
        <f t="shared" si="4"/>
        <v>0.20315689544406262</v>
      </c>
      <c r="T93" s="26">
        <f t="shared" si="5"/>
        <v>73.136482359862541</v>
      </c>
      <c r="U93" s="26">
        <f t="shared" si="6"/>
        <v>-73.136482359862541</v>
      </c>
      <c r="V93" s="27">
        <f t="shared" si="7"/>
        <v>-73.136482359862541</v>
      </c>
    </row>
    <row r="94" spans="1:22" ht="18">
      <c r="A94" s="2"/>
      <c r="B94" s="67" t="s">
        <v>16</v>
      </c>
      <c r="C94" s="68">
        <v>3150</v>
      </c>
      <c r="D94" s="69" t="s">
        <v>39</v>
      </c>
      <c r="E94" s="70">
        <f>H34/0.3048/C94</f>
        <v>0.35780944048660573</v>
      </c>
      <c r="F94" s="71" t="s">
        <v>41</v>
      </c>
      <c r="G94" s="72">
        <f t="shared" si="10"/>
        <v>0.31746031746031744</v>
      </c>
      <c r="H94" s="73" t="s">
        <v>40</v>
      </c>
      <c r="I94" s="52"/>
      <c r="J94" s="52"/>
      <c r="K94" s="21">
        <f t="shared" si="0"/>
        <v>0.34350960000000003</v>
      </c>
      <c r="L94" s="2"/>
      <c r="M94" s="19">
        <v>208.96680342238508</v>
      </c>
      <c r="N94" s="19">
        <f t="shared" si="8"/>
        <v>208.96680342238508</v>
      </c>
      <c r="O94" s="19">
        <f t="shared" si="9"/>
        <v>76.004579707308139</v>
      </c>
      <c r="P94" s="25">
        <f t="shared" si="1"/>
        <v>3.9509715728650447</v>
      </c>
      <c r="Q94" s="26">
        <f t="shared" si="2"/>
        <v>0.2111238325203004</v>
      </c>
      <c r="R94" s="26">
        <f t="shared" si="3"/>
        <v>0</v>
      </c>
      <c r="S94" s="26">
        <f t="shared" si="4"/>
        <v>0.2111238325203004</v>
      </c>
      <c r="T94" s="26">
        <f t="shared" si="5"/>
        <v>76.004579707308139</v>
      </c>
      <c r="U94" s="26">
        <f t="shared" si="6"/>
        <v>-76.004579707308139</v>
      </c>
      <c r="V94" s="27">
        <f t="shared" si="7"/>
        <v>-76.004579707308139</v>
      </c>
    </row>
    <row r="95" spans="1:22" ht="18">
      <c r="A95" s="2"/>
      <c r="B95" s="67" t="s">
        <v>17</v>
      </c>
      <c r="C95" s="68">
        <v>4000</v>
      </c>
      <c r="D95" s="69" t="s">
        <v>39</v>
      </c>
      <c r="E95" s="70">
        <f>H34/0.3048/C95</f>
        <v>0.28177493438320206</v>
      </c>
      <c r="F95" s="71" t="s">
        <v>41</v>
      </c>
      <c r="G95" s="72">
        <f t="shared" si="10"/>
        <v>0.25</v>
      </c>
      <c r="H95" s="73" t="s">
        <v>40</v>
      </c>
      <c r="I95" s="52"/>
      <c r="J95" s="52"/>
      <c r="K95" s="21">
        <f t="shared" si="0"/>
        <v>0.34350960000000003</v>
      </c>
      <c r="L95" s="2"/>
      <c r="M95" s="19">
        <v>217.16158002718453</v>
      </c>
      <c r="N95" s="19">
        <f t="shared" si="8"/>
        <v>217.16158002718453</v>
      </c>
      <c r="O95" s="19">
        <f t="shared" si="9"/>
        <v>78.985151460535917</v>
      </c>
      <c r="P95" s="25">
        <f t="shared" si="1"/>
        <v>3.7696486912803207</v>
      </c>
      <c r="Q95" s="26">
        <f t="shared" si="2"/>
        <v>0.21940319850148865</v>
      </c>
      <c r="R95" s="26">
        <f t="shared" si="3"/>
        <v>0</v>
      </c>
      <c r="S95" s="26">
        <f t="shared" si="4"/>
        <v>0.21940319850148865</v>
      </c>
      <c r="T95" s="26">
        <f t="shared" si="5"/>
        <v>78.985151460535917</v>
      </c>
      <c r="U95" s="26">
        <f t="shared" si="6"/>
        <v>-78.985151460535917</v>
      </c>
      <c r="V95" s="27">
        <f t="shared" si="7"/>
        <v>-78.985151460535917</v>
      </c>
    </row>
    <row r="96" spans="1:22" ht="18">
      <c r="A96" s="2"/>
      <c r="B96" s="67" t="s">
        <v>18</v>
      </c>
      <c r="C96" s="68">
        <v>5000</v>
      </c>
      <c r="D96" s="69" t="s">
        <v>39</v>
      </c>
      <c r="E96" s="70">
        <f>H34/0.3048/C96</f>
        <v>0.22541994750656164</v>
      </c>
      <c r="F96" s="71" t="s">
        <v>41</v>
      </c>
      <c r="G96" s="72">
        <f t="shared" si="10"/>
        <v>0.2</v>
      </c>
      <c r="H96" s="73" t="s">
        <v>40</v>
      </c>
      <c r="I96" s="52"/>
      <c r="J96" s="52"/>
      <c r="K96" s="21">
        <f t="shared" si="0"/>
        <v>0.34350960000000003</v>
      </c>
      <c r="L96" s="2"/>
      <c r="M96" s="19">
        <v>225.67772042040747</v>
      </c>
      <c r="N96" s="19">
        <f t="shared" si="8"/>
        <v>225.67772042040747</v>
      </c>
      <c r="O96" s="19">
        <f t="shared" si="9"/>
        <v>82.082608380556948</v>
      </c>
      <c r="P96" s="25">
        <f t="shared" si="1"/>
        <v>3.5707500761586513</v>
      </c>
      <c r="Q96" s="26">
        <f t="shared" si="2"/>
        <v>0.22800724550154708</v>
      </c>
      <c r="R96" s="26">
        <f t="shared" si="3"/>
        <v>0</v>
      </c>
      <c r="S96" s="26">
        <f t="shared" si="4"/>
        <v>0.22800724550154708</v>
      </c>
      <c r="T96" s="26">
        <f t="shared" si="5"/>
        <v>82.082608380556948</v>
      </c>
      <c r="U96" s="26">
        <f t="shared" si="6"/>
        <v>-82.082608380556948</v>
      </c>
      <c r="V96" s="27">
        <f t="shared" si="7"/>
        <v>-82.082608380556948</v>
      </c>
    </row>
    <row r="97" spans="1:22" ht="18">
      <c r="A97" s="2"/>
      <c r="B97" s="67" t="s">
        <v>19</v>
      </c>
      <c r="C97" s="68">
        <v>6300</v>
      </c>
      <c r="D97" s="69" t="s">
        <v>39</v>
      </c>
      <c r="E97" s="70">
        <f>H34/0.3048/C97</f>
        <v>0.17890472024330287</v>
      </c>
      <c r="F97" s="71" t="s">
        <v>41</v>
      </c>
      <c r="G97" s="72">
        <f t="shared" si="10"/>
        <v>0.15873015873015872</v>
      </c>
      <c r="H97" s="73" t="s">
        <v>40</v>
      </c>
      <c r="I97" s="52"/>
      <c r="J97" s="52"/>
      <c r="K97" s="21">
        <f t="shared" ref="K97:K160" si="11">K96</f>
        <v>0.34350960000000003</v>
      </c>
      <c r="L97" s="2"/>
      <c r="M97" s="19">
        <v>234.52782710356072</v>
      </c>
      <c r="N97" s="19">
        <f t="shared" si="8"/>
        <v>234.52782710356072</v>
      </c>
      <c r="O97" s="19">
        <f t="shared" si="9"/>
        <v>85.30153419940234</v>
      </c>
      <c r="P97" s="25">
        <f t="shared" ref="P97:P160" si="12">(10)*(LOG(0.0000000001+2*(1+COS(RADIANS(O97)))))</f>
        <v>3.3522186194264005</v>
      </c>
      <c r="Q97" s="26">
        <f t="shared" ref="Q97:Q160" si="13">O97/360</f>
        <v>0.23694870610945096</v>
      </c>
      <c r="R97" s="26">
        <f t="shared" ref="R97:R160" si="14">TRUNC(Q97,0)</f>
        <v>0</v>
      </c>
      <c r="S97" s="26">
        <f t="shared" ref="S97:S160" si="15">Q97-R97</f>
        <v>0.23694870610945096</v>
      </c>
      <c r="T97" s="26">
        <f t="shared" ref="T97:T160" si="16" xml:space="preserve"> S97 * 360</f>
        <v>85.30153419940234</v>
      </c>
      <c r="U97" s="26">
        <f t="shared" ref="U97:U160" si="17">IF(T97 &lt; 180,- T97,360 - T97)</f>
        <v>-85.30153419940234</v>
      </c>
      <c r="V97" s="27">
        <f t="shared" ref="V97:V160" si="18">IF(U97 &gt; 180,-360+U97,U97)</f>
        <v>-85.30153419940234</v>
      </c>
    </row>
    <row r="98" spans="1:22" ht="18">
      <c r="A98" s="2"/>
      <c r="B98" s="67" t="s">
        <v>20</v>
      </c>
      <c r="C98" s="68">
        <v>8000</v>
      </c>
      <c r="D98" s="69" t="s">
        <v>39</v>
      </c>
      <c r="E98" s="70">
        <f>H34/0.3048/C98</f>
        <v>0.14088746719160103</v>
      </c>
      <c r="F98" s="71" t="s">
        <v>41</v>
      </c>
      <c r="G98" s="72">
        <f t="shared" si="10"/>
        <v>0.125</v>
      </c>
      <c r="H98" s="73" t="s">
        <v>40</v>
      </c>
      <c r="I98" s="52"/>
      <c r="J98" s="52"/>
      <c r="K98" s="21">
        <f t="shared" si="11"/>
        <v>0.34350960000000003</v>
      </c>
      <c r="L98" s="2"/>
      <c r="M98" s="19">
        <v>243.72499679389645</v>
      </c>
      <c r="N98" s="19">
        <f t="shared" si="8"/>
        <v>243.72499679389645</v>
      </c>
      <c r="O98" s="19">
        <f t="shared" si="9"/>
        <v>88.646692403300463</v>
      </c>
      <c r="P98" s="25">
        <f t="shared" si="12"/>
        <v>3.1116768809854065</v>
      </c>
      <c r="Q98" s="26">
        <f t="shared" si="13"/>
        <v>0.24624081223139019</v>
      </c>
      <c r="R98" s="26">
        <f t="shared" si="14"/>
        <v>0</v>
      </c>
      <c r="S98" s="26">
        <f t="shared" si="15"/>
        <v>0.24624081223139019</v>
      </c>
      <c r="T98" s="26">
        <f t="shared" si="16"/>
        <v>88.646692403300463</v>
      </c>
      <c r="U98" s="26">
        <f t="shared" si="17"/>
        <v>-88.646692403300463</v>
      </c>
      <c r="V98" s="27">
        <f t="shared" si="18"/>
        <v>-88.646692403300463</v>
      </c>
    </row>
    <row r="99" spans="1:22" ht="18">
      <c r="A99" s="2"/>
      <c r="B99" s="67" t="s">
        <v>21</v>
      </c>
      <c r="C99" s="68">
        <v>10000</v>
      </c>
      <c r="D99" s="69" t="s">
        <v>39</v>
      </c>
      <c r="E99" s="70">
        <f>H34/0.3048/C99</f>
        <v>0.11270997375328082</v>
      </c>
      <c r="F99" s="71" t="s">
        <v>41</v>
      </c>
      <c r="G99" s="72">
        <f t="shared" si="10"/>
        <v>0.1</v>
      </c>
      <c r="H99" s="73" t="s">
        <v>40</v>
      </c>
      <c r="I99" s="52"/>
      <c r="J99" s="52"/>
      <c r="K99" s="21">
        <f t="shared" si="11"/>
        <v>0.34350960000000003</v>
      </c>
      <c r="L99" s="2"/>
      <c r="M99" s="24">
        <v>250</v>
      </c>
      <c r="N99" s="19">
        <f t="shared" ref="N99:N162" si="19">(N98)*(1+(1/25.5))</f>
        <v>253.28283980542182</v>
      </c>
      <c r="O99" s="19">
        <f t="shared" ref="O99:O162" si="20">((K99  / (340/N99)) * (360))</f>
        <v>92.123033281861268</v>
      </c>
      <c r="P99" s="25">
        <f t="shared" si="12"/>
        <v>2.846357887012223</v>
      </c>
      <c r="Q99" s="26">
        <f t="shared" si="13"/>
        <v>0.25589731467183685</v>
      </c>
      <c r="R99" s="26">
        <f t="shared" si="14"/>
        <v>0</v>
      </c>
      <c r="S99" s="26">
        <f t="shared" si="15"/>
        <v>0.25589731467183685</v>
      </c>
      <c r="T99" s="26">
        <f t="shared" si="16"/>
        <v>92.123033281861268</v>
      </c>
      <c r="U99" s="26">
        <f t="shared" si="17"/>
        <v>-92.123033281861268</v>
      </c>
      <c r="V99" s="27">
        <f t="shared" si="18"/>
        <v>-92.123033281861268</v>
      </c>
    </row>
    <row r="100" spans="1:22" ht="18">
      <c r="A100" s="2"/>
      <c r="B100" s="67" t="s">
        <v>22</v>
      </c>
      <c r="C100" s="68">
        <v>12500</v>
      </c>
      <c r="D100" s="69" t="s">
        <v>39</v>
      </c>
      <c r="E100" s="70">
        <f>H34/0.3048/C100</f>
        <v>9.0167979002624646E-2</v>
      </c>
      <c r="F100" s="71" t="s">
        <v>41</v>
      </c>
      <c r="G100" s="72">
        <f t="shared" si="10"/>
        <v>0.08</v>
      </c>
      <c r="H100" s="73" t="s">
        <v>40</v>
      </c>
      <c r="I100" s="52"/>
      <c r="J100" s="52"/>
      <c r="K100" s="21">
        <f t="shared" si="11"/>
        <v>0.34350960000000003</v>
      </c>
      <c r="L100" s="2"/>
      <c r="M100" s="19">
        <v>263.21550018994816</v>
      </c>
      <c r="N100" s="19">
        <f t="shared" si="19"/>
        <v>263.21550018994816</v>
      </c>
      <c r="O100" s="19">
        <f t="shared" si="20"/>
        <v>95.735701253698977</v>
      </c>
      <c r="P100" s="25">
        <f t="shared" si="12"/>
        <v>2.5530157585093831</v>
      </c>
      <c r="Q100" s="26">
        <f t="shared" si="13"/>
        <v>0.26593250348249714</v>
      </c>
      <c r="R100" s="26">
        <f t="shared" si="14"/>
        <v>0</v>
      </c>
      <c r="S100" s="26">
        <f t="shared" si="15"/>
        <v>0.26593250348249714</v>
      </c>
      <c r="T100" s="26">
        <f t="shared" si="16"/>
        <v>95.735701253698977</v>
      </c>
      <c r="U100" s="26">
        <f t="shared" si="17"/>
        <v>-95.735701253698977</v>
      </c>
      <c r="V100" s="27">
        <f t="shared" si="18"/>
        <v>-95.735701253698977</v>
      </c>
    </row>
    <row r="101" spans="1:22" ht="18">
      <c r="A101" s="2"/>
      <c r="B101" s="67" t="s">
        <v>23</v>
      </c>
      <c r="C101" s="68">
        <v>16000</v>
      </c>
      <c r="D101" s="69" t="s">
        <v>39</v>
      </c>
      <c r="E101" s="70">
        <f>H34/0.3048/C101</f>
        <v>7.0443733595800515E-2</v>
      </c>
      <c r="F101" s="71" t="s">
        <v>41</v>
      </c>
      <c r="G101" s="72">
        <f t="shared" si="10"/>
        <v>6.25E-2</v>
      </c>
      <c r="H101" s="73" t="s">
        <v>40</v>
      </c>
      <c r="I101" s="52"/>
      <c r="J101" s="52"/>
      <c r="K101" s="21">
        <f t="shared" si="11"/>
        <v>0.34350960000000003</v>
      </c>
      <c r="L101" s="2"/>
      <c r="M101" s="19">
        <v>273.53767666798535</v>
      </c>
      <c r="N101" s="19">
        <f t="shared" si="19"/>
        <v>273.53767666798535</v>
      </c>
      <c r="O101" s="19">
        <f t="shared" si="20"/>
        <v>99.490042479334207</v>
      </c>
      <c r="P101" s="25">
        <f t="shared" si="12"/>
        <v>2.2278085885608965</v>
      </c>
      <c r="Q101" s="26">
        <f t="shared" si="13"/>
        <v>0.2763612291092617</v>
      </c>
      <c r="R101" s="26">
        <f t="shared" si="14"/>
        <v>0</v>
      </c>
      <c r="S101" s="26">
        <f t="shared" si="15"/>
        <v>0.2763612291092617</v>
      </c>
      <c r="T101" s="26">
        <f t="shared" si="16"/>
        <v>99.490042479334207</v>
      </c>
      <c r="U101" s="26">
        <f t="shared" si="17"/>
        <v>-99.490042479334207</v>
      </c>
      <c r="V101" s="27">
        <f t="shared" si="18"/>
        <v>-99.490042479334207</v>
      </c>
    </row>
    <row r="102" spans="1:22" ht="18.75" thickBot="1">
      <c r="A102" s="2"/>
      <c r="B102" s="67" t="s">
        <v>24</v>
      </c>
      <c r="C102" s="74">
        <v>20000</v>
      </c>
      <c r="D102" s="75" t="s">
        <v>39</v>
      </c>
      <c r="E102" s="76">
        <f>H34/0.3048/ C102</f>
        <v>5.6354986876640409E-2</v>
      </c>
      <c r="F102" s="77" t="s">
        <v>41</v>
      </c>
      <c r="G102" s="78">
        <f t="shared" si="10"/>
        <v>0.05</v>
      </c>
      <c r="H102" s="79" t="s">
        <v>40</v>
      </c>
      <c r="I102" s="52"/>
      <c r="J102" s="52"/>
      <c r="K102" s="21">
        <f t="shared" si="11"/>
        <v>0.34350960000000003</v>
      </c>
      <c r="L102" s="2"/>
      <c r="M102" s="19">
        <v>284.26464438045537</v>
      </c>
      <c r="N102" s="19">
        <f t="shared" si="19"/>
        <v>284.26464438045537</v>
      </c>
      <c r="O102" s="19">
        <f t="shared" si="20"/>
        <v>103.39161277264145</v>
      </c>
      <c r="P102" s="25">
        <f t="shared" si="12"/>
        <v>1.866142424743529</v>
      </c>
      <c r="Q102" s="26">
        <f t="shared" si="13"/>
        <v>0.28719892436844846</v>
      </c>
      <c r="R102" s="26">
        <f t="shared" si="14"/>
        <v>0</v>
      </c>
      <c r="S102" s="26">
        <f t="shared" si="15"/>
        <v>0.28719892436844846</v>
      </c>
      <c r="T102" s="26">
        <f t="shared" si="16"/>
        <v>103.39161277264145</v>
      </c>
      <c r="U102" s="26">
        <f t="shared" si="17"/>
        <v>-103.39161277264145</v>
      </c>
      <c r="V102" s="27">
        <f t="shared" si="18"/>
        <v>-103.39161277264145</v>
      </c>
    </row>
    <row r="103" spans="1:22" ht="18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1">
        <f t="shared" si="11"/>
        <v>0.34350960000000003</v>
      </c>
      <c r="L103" s="2"/>
      <c r="M103" s="19">
        <v>295.41227749341442</v>
      </c>
      <c r="N103" s="19">
        <f t="shared" si="19"/>
        <v>295.41227749341442</v>
      </c>
      <c r="O103" s="19">
        <f t="shared" si="20"/>
        <v>107.44618582254896</v>
      </c>
      <c r="P103" s="25">
        <f t="shared" si="12"/>
        <v>1.462459597722028</v>
      </c>
      <c r="Q103" s="26">
        <f t="shared" si="13"/>
        <v>0.2984616272848582</v>
      </c>
      <c r="R103" s="26">
        <f t="shared" si="14"/>
        <v>0</v>
      </c>
      <c r="S103" s="26">
        <f t="shared" si="15"/>
        <v>0.2984616272848582</v>
      </c>
      <c r="T103" s="26">
        <f t="shared" si="16"/>
        <v>107.44618582254896</v>
      </c>
      <c r="U103" s="26">
        <f t="shared" si="17"/>
        <v>-107.44618582254896</v>
      </c>
      <c r="V103" s="27">
        <f t="shared" si="18"/>
        <v>-107.44618582254896</v>
      </c>
    </row>
    <row r="104" spans="1:22" ht="18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1">
        <f t="shared" si="11"/>
        <v>0.34350960000000003</v>
      </c>
      <c r="L104" s="2"/>
      <c r="M104" s="19">
        <v>306.99707268923464</v>
      </c>
      <c r="N104" s="19">
        <f t="shared" si="19"/>
        <v>306.99707268923464</v>
      </c>
      <c r="O104" s="19">
        <f t="shared" si="20"/>
        <v>111.65976173715876</v>
      </c>
      <c r="P104" s="25">
        <f t="shared" si="12"/>
        <v>1.0099455318396959</v>
      </c>
      <c r="Q104" s="26">
        <f t="shared" si="13"/>
        <v>0.31016600482544099</v>
      </c>
      <c r="R104" s="26">
        <f t="shared" si="14"/>
        <v>0</v>
      </c>
      <c r="S104" s="26">
        <f t="shared" si="15"/>
        <v>0.31016600482544099</v>
      </c>
      <c r="T104" s="26">
        <f t="shared" si="16"/>
        <v>111.65976173715876</v>
      </c>
      <c r="U104" s="26">
        <f t="shared" si="17"/>
        <v>-111.65976173715876</v>
      </c>
      <c r="V104" s="27">
        <f t="shared" si="18"/>
        <v>-111.65976173715876</v>
      </c>
    </row>
    <row r="105" spans="1:22" ht="18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1">
        <f t="shared" si="11"/>
        <v>0.34350960000000003</v>
      </c>
      <c r="L105" s="2"/>
      <c r="M105" s="24">
        <v>315</v>
      </c>
      <c r="N105" s="19">
        <f t="shared" si="19"/>
        <v>319.03617357900856</v>
      </c>
      <c r="O105" s="19">
        <f t="shared" si="20"/>
        <v>116.03857592292968</v>
      </c>
      <c r="P105" s="25">
        <f t="shared" si="12"/>
        <v>0.50011293083719566</v>
      </c>
      <c r="Q105" s="26">
        <f t="shared" si="13"/>
        <v>0.32232937756369356</v>
      </c>
      <c r="R105" s="26">
        <f t="shared" si="14"/>
        <v>0</v>
      </c>
      <c r="S105" s="26">
        <f t="shared" si="15"/>
        <v>0.32232937756369356</v>
      </c>
      <c r="T105" s="26">
        <f t="shared" si="16"/>
        <v>116.03857592292968</v>
      </c>
      <c r="U105" s="26">
        <f t="shared" si="17"/>
        <v>-116.03857592292968</v>
      </c>
      <c r="V105" s="27">
        <f t="shared" si="18"/>
        <v>-116.03857592292968</v>
      </c>
    </row>
    <row r="106" spans="1:22" ht="18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1">
        <f t="shared" si="11"/>
        <v>0.34350960000000003</v>
      </c>
      <c r="L106" s="2"/>
      <c r="M106" s="19">
        <v>331.54739607230306</v>
      </c>
      <c r="N106" s="19">
        <f t="shared" si="19"/>
        <v>331.54739607230306</v>
      </c>
      <c r="O106" s="19">
        <f t="shared" si="20"/>
        <v>120.5891083120642</v>
      </c>
      <c r="P106" s="25">
        <f t="shared" si="12"/>
        <v>-7.7804235292578225E-2</v>
      </c>
      <c r="Q106" s="26">
        <f t="shared" si="13"/>
        <v>0.33496974531128942</v>
      </c>
      <c r="R106" s="26">
        <f t="shared" si="14"/>
        <v>0</v>
      </c>
      <c r="S106" s="26">
        <f t="shared" si="15"/>
        <v>0.33496974531128942</v>
      </c>
      <c r="T106" s="26">
        <f t="shared" si="16"/>
        <v>120.5891083120642</v>
      </c>
      <c r="U106" s="26">
        <f t="shared" si="17"/>
        <v>-120.5891083120642</v>
      </c>
      <c r="V106" s="27">
        <f t="shared" si="18"/>
        <v>-120.5891083120642</v>
      </c>
    </row>
    <row r="107" spans="1:22" ht="18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1">
        <f t="shared" si="11"/>
        <v>0.34350960000000003</v>
      </c>
      <c r="L107" s="2"/>
      <c r="M107" s="19">
        <v>344.54925474180516</v>
      </c>
      <c r="N107" s="19">
        <f t="shared" si="19"/>
        <v>344.54925474180516</v>
      </c>
      <c r="O107" s="19">
        <f t="shared" si="20"/>
        <v>125.318092951753</v>
      </c>
      <c r="P107" s="25">
        <f t="shared" si="12"/>
        <v>-0.73776245946988683</v>
      </c>
      <c r="Q107" s="26">
        <f t="shared" si="13"/>
        <v>0.34810581375486943</v>
      </c>
      <c r="R107" s="26">
        <f t="shared" si="14"/>
        <v>0</v>
      </c>
      <c r="S107" s="26">
        <f t="shared" si="15"/>
        <v>0.34810581375486943</v>
      </c>
      <c r="T107" s="26">
        <f t="shared" si="16"/>
        <v>125.318092951753</v>
      </c>
      <c r="U107" s="26">
        <f t="shared" si="17"/>
        <v>-125.318092951753</v>
      </c>
      <c r="V107" s="27">
        <f t="shared" si="18"/>
        <v>-125.318092951753</v>
      </c>
    </row>
    <row r="108" spans="1:22" ht="18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1">
        <f t="shared" si="11"/>
        <v>0.34350960000000003</v>
      </c>
      <c r="L108" s="2"/>
      <c r="M108" s="19">
        <v>358.06099022187595</v>
      </c>
      <c r="N108" s="19">
        <f t="shared" si="19"/>
        <v>358.06099022187595</v>
      </c>
      <c r="O108" s="19">
        <f t="shared" si="20"/>
        <v>130.23252796946878</v>
      </c>
      <c r="P108" s="25">
        <f t="shared" si="12"/>
        <v>-1.4983329214940806</v>
      </c>
      <c r="Q108" s="26">
        <f t="shared" si="13"/>
        <v>0.36175702213741329</v>
      </c>
      <c r="R108" s="26">
        <f t="shared" si="14"/>
        <v>0</v>
      </c>
      <c r="S108" s="26">
        <f t="shared" si="15"/>
        <v>0.36175702213741329</v>
      </c>
      <c r="T108" s="26">
        <f t="shared" si="16"/>
        <v>130.23252796946878</v>
      </c>
      <c r="U108" s="26">
        <f t="shared" si="17"/>
        <v>-130.23252796946878</v>
      </c>
      <c r="V108" s="27">
        <f t="shared" si="18"/>
        <v>-130.23252796946878</v>
      </c>
    </row>
    <row r="109" spans="1:22" ht="18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1">
        <f t="shared" si="11"/>
        <v>0.34350960000000003</v>
      </c>
      <c r="L109" s="2"/>
      <c r="M109" s="19">
        <v>372.10259768155737</v>
      </c>
      <c r="N109" s="19">
        <f t="shared" si="19"/>
        <v>372.10259768155737</v>
      </c>
      <c r="O109" s="19">
        <f t="shared" si="20"/>
        <v>135.3396859290558</v>
      </c>
      <c r="P109" s="25">
        <f t="shared" si="12"/>
        <v>-2.3850292733875724</v>
      </c>
      <c r="Q109" s="26">
        <f t="shared" si="13"/>
        <v>0.37594357202515499</v>
      </c>
      <c r="R109" s="26">
        <f t="shared" si="14"/>
        <v>0</v>
      </c>
      <c r="S109" s="26">
        <f t="shared" si="15"/>
        <v>0.37594357202515499</v>
      </c>
      <c r="T109" s="26">
        <f t="shared" si="16"/>
        <v>135.3396859290558</v>
      </c>
      <c r="U109" s="26">
        <f t="shared" si="17"/>
        <v>-135.3396859290558</v>
      </c>
      <c r="V109" s="27">
        <f t="shared" si="18"/>
        <v>-135.3396859290558</v>
      </c>
    </row>
    <row r="110" spans="1:22" ht="18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1">
        <f t="shared" si="11"/>
        <v>0.34350960000000003</v>
      </c>
      <c r="L110" s="2"/>
      <c r="M110" s="19">
        <v>386.69485641416748</v>
      </c>
      <c r="N110" s="19">
        <f t="shared" si="19"/>
        <v>386.69485641416748</v>
      </c>
      <c r="O110" s="19">
        <f t="shared" si="20"/>
        <v>140.64712459294034</v>
      </c>
      <c r="P110" s="25">
        <f t="shared" si="12"/>
        <v>-3.4343298380492957</v>
      </c>
      <c r="Q110" s="26">
        <f t="shared" si="13"/>
        <v>0.39068645720261208</v>
      </c>
      <c r="R110" s="26">
        <f t="shared" si="14"/>
        <v>0</v>
      </c>
      <c r="S110" s="26">
        <f t="shared" si="15"/>
        <v>0.39068645720261208</v>
      </c>
      <c r="T110" s="26">
        <f t="shared" si="16"/>
        <v>140.64712459294034</v>
      </c>
      <c r="U110" s="26">
        <f t="shared" si="17"/>
        <v>-140.64712459294034</v>
      </c>
      <c r="V110" s="27">
        <f t="shared" si="18"/>
        <v>-140.64712459294034</v>
      </c>
    </row>
    <row r="111" spans="1:22" ht="18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1">
        <f t="shared" si="11"/>
        <v>0.34350960000000003</v>
      </c>
      <c r="L111" s="2"/>
      <c r="M111" s="24">
        <v>400</v>
      </c>
      <c r="N111" s="19">
        <f t="shared" si="19"/>
        <v>401.85936058727214</v>
      </c>
      <c r="O111" s="19">
        <f t="shared" si="20"/>
        <v>146.16269810638903</v>
      </c>
      <c r="P111" s="25">
        <f t="shared" si="12"/>
        <v>-4.7011331661108571</v>
      </c>
      <c r="Q111" s="26">
        <f t="shared" si="13"/>
        <v>0.40600749473996955</v>
      </c>
      <c r="R111" s="26">
        <f t="shared" si="14"/>
        <v>0</v>
      </c>
      <c r="S111" s="26">
        <f t="shared" si="15"/>
        <v>0.40600749473996955</v>
      </c>
      <c r="T111" s="26">
        <f t="shared" si="16"/>
        <v>146.16269810638903</v>
      </c>
      <c r="U111" s="26">
        <f t="shared" si="17"/>
        <v>-146.16269810638903</v>
      </c>
      <c r="V111" s="27">
        <f t="shared" si="18"/>
        <v>-146.16269810638903</v>
      </c>
    </row>
    <row r="112" spans="1:22" ht="18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1">
        <f t="shared" si="11"/>
        <v>0.34350960000000003</v>
      </c>
      <c r="L112" s="2"/>
      <c r="M112" s="19">
        <v>417.61855119853772</v>
      </c>
      <c r="N112" s="19">
        <f t="shared" si="19"/>
        <v>417.61855119853772</v>
      </c>
      <c r="O112" s="19">
        <f t="shared" si="20"/>
        <v>151.89456862036505</v>
      </c>
      <c r="P112" s="25">
        <f t="shared" si="12"/>
        <v>-6.2739068140287841</v>
      </c>
      <c r="Q112" s="26">
        <f t="shared" si="13"/>
        <v>0.42192935727879183</v>
      </c>
      <c r="R112" s="26">
        <f t="shared" si="14"/>
        <v>0</v>
      </c>
      <c r="S112" s="26">
        <f t="shared" si="15"/>
        <v>0.42192935727879183</v>
      </c>
      <c r="T112" s="26">
        <f t="shared" si="16"/>
        <v>151.89456862036505</v>
      </c>
      <c r="U112" s="26">
        <f t="shared" si="17"/>
        <v>-151.89456862036505</v>
      </c>
      <c r="V112" s="27">
        <f t="shared" si="18"/>
        <v>-151.89456862036505</v>
      </c>
    </row>
    <row r="113" spans="1:22" ht="18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1">
        <f t="shared" si="11"/>
        <v>0.34350960000000003</v>
      </c>
      <c r="L113" s="2"/>
      <c r="M113" s="19">
        <v>433.99574928475494</v>
      </c>
      <c r="N113" s="19">
        <f t="shared" si="19"/>
        <v>433.99574928475494</v>
      </c>
      <c r="O113" s="19">
        <f t="shared" si="20"/>
        <v>157.85121837018329</v>
      </c>
      <c r="P113" s="25">
        <f t="shared" si="12"/>
        <v>-8.3096059175633705</v>
      </c>
      <c r="Q113" s="26">
        <f t="shared" si="13"/>
        <v>0.43847560658384249</v>
      </c>
      <c r="R113" s="26">
        <f t="shared" si="14"/>
        <v>0</v>
      </c>
      <c r="S113" s="26">
        <f t="shared" si="15"/>
        <v>0.43847560658384249</v>
      </c>
      <c r="T113" s="26">
        <f t="shared" si="16"/>
        <v>157.85121837018329</v>
      </c>
      <c r="U113" s="26">
        <f t="shared" si="17"/>
        <v>-157.85121837018329</v>
      </c>
      <c r="V113" s="27">
        <f t="shared" si="18"/>
        <v>-157.85121837018329</v>
      </c>
    </row>
    <row r="114" spans="1:22" ht="18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1">
        <f t="shared" si="11"/>
        <v>0.34350960000000003</v>
      </c>
      <c r="L114" s="2"/>
      <c r="M114" s="19">
        <v>451.01519043317671</v>
      </c>
      <c r="N114" s="19">
        <f t="shared" si="19"/>
        <v>451.01519043317671</v>
      </c>
      <c r="O114" s="19">
        <f t="shared" si="20"/>
        <v>164.04146222783754</v>
      </c>
      <c r="P114" s="25">
        <f t="shared" si="12"/>
        <v>-11.130685464758967</v>
      </c>
      <c r="Q114" s="26">
        <f t="shared" si="13"/>
        <v>0.45567072841065986</v>
      </c>
      <c r="R114" s="26">
        <f t="shared" si="14"/>
        <v>0</v>
      </c>
      <c r="S114" s="26">
        <f t="shared" si="15"/>
        <v>0.45567072841065986</v>
      </c>
      <c r="T114" s="26">
        <f t="shared" si="16"/>
        <v>164.04146222783754</v>
      </c>
      <c r="U114" s="26">
        <f t="shared" si="17"/>
        <v>-164.04146222783754</v>
      </c>
      <c r="V114" s="27">
        <f t="shared" si="18"/>
        <v>-164.04146222783754</v>
      </c>
    </row>
    <row r="115" spans="1:22" ht="18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1">
        <f t="shared" si="11"/>
        <v>0.34350960000000003</v>
      </c>
      <c r="L115" s="2"/>
      <c r="M115" s="19">
        <v>468.7020606462425</v>
      </c>
      <c r="N115" s="19">
        <f t="shared" si="19"/>
        <v>468.7020606462425</v>
      </c>
      <c r="O115" s="19">
        <f t="shared" si="20"/>
        <v>170.47446074657631</v>
      </c>
      <c r="P115" s="25">
        <f t="shared" si="12"/>
        <v>-15.594666670581907</v>
      </c>
      <c r="Q115" s="26">
        <f t="shared" si="13"/>
        <v>0.47354016874048976</v>
      </c>
      <c r="R115" s="26">
        <f t="shared" si="14"/>
        <v>0</v>
      </c>
      <c r="S115" s="26">
        <f t="shared" si="15"/>
        <v>0.47354016874048976</v>
      </c>
      <c r="T115" s="26">
        <f t="shared" si="16"/>
        <v>170.47446074657631</v>
      </c>
      <c r="U115" s="26">
        <f t="shared" si="17"/>
        <v>-170.47446074657631</v>
      </c>
      <c r="V115" s="27">
        <f t="shared" si="18"/>
        <v>-170.47446074657631</v>
      </c>
    </row>
    <row r="116" spans="1:22" ht="18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1">
        <f t="shared" si="11"/>
        <v>0.34350960000000003</v>
      </c>
      <c r="L116" s="2"/>
      <c r="M116" s="19">
        <v>487.08253361276184</v>
      </c>
      <c r="N116" s="19">
        <f t="shared" si="19"/>
        <v>487.08253361276184</v>
      </c>
      <c r="O116" s="19">
        <f t="shared" si="20"/>
        <v>177.15973371703029</v>
      </c>
      <c r="P116" s="25">
        <f t="shared" si="12"/>
        <v>-26.096160680446566</v>
      </c>
      <c r="Q116" s="26">
        <f t="shared" si="13"/>
        <v>0.49211037143619524</v>
      </c>
      <c r="R116" s="26">
        <f t="shared" si="14"/>
        <v>0</v>
      </c>
      <c r="S116" s="26">
        <f t="shared" si="15"/>
        <v>0.49211037143619524</v>
      </c>
      <c r="T116" s="26">
        <f t="shared" si="16"/>
        <v>177.15973371703029</v>
      </c>
      <c r="U116" s="26">
        <f t="shared" si="17"/>
        <v>-177.15973371703029</v>
      </c>
      <c r="V116" s="27">
        <f t="shared" si="18"/>
        <v>-177.15973371703029</v>
      </c>
    </row>
    <row r="117" spans="1:22" ht="18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1">
        <f t="shared" si="11"/>
        <v>0.34350960000000003</v>
      </c>
      <c r="L117" s="2"/>
      <c r="M117" s="24">
        <v>500</v>
      </c>
      <c r="N117" s="19">
        <f t="shared" si="19"/>
        <v>506.18380944071333</v>
      </c>
      <c r="O117" s="19">
        <f t="shared" si="20"/>
        <v>184.10717425495307</v>
      </c>
      <c r="P117" s="25">
        <f t="shared" si="12"/>
        <v>-22.893449767413401</v>
      </c>
      <c r="Q117" s="26">
        <f t="shared" si="13"/>
        <v>0.51140881737486965</v>
      </c>
      <c r="R117" s="26">
        <f t="shared" si="14"/>
        <v>0</v>
      </c>
      <c r="S117" s="26">
        <f t="shared" si="15"/>
        <v>0.51140881737486965</v>
      </c>
      <c r="T117" s="26">
        <f t="shared" si="16"/>
        <v>184.10717425495307</v>
      </c>
      <c r="U117" s="26">
        <f t="shared" si="17"/>
        <v>175.89282574504693</v>
      </c>
      <c r="V117" s="27">
        <f t="shared" si="18"/>
        <v>175.89282574504693</v>
      </c>
    </row>
    <row r="118" spans="1:22" ht="18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1">
        <f t="shared" si="11"/>
        <v>0.34350960000000003</v>
      </c>
      <c r="L118" s="2"/>
      <c r="M118" s="19">
        <v>526.03415490897669</v>
      </c>
      <c r="N118" s="19">
        <f t="shared" si="19"/>
        <v>526.03415490897669</v>
      </c>
      <c r="O118" s="19">
        <f t="shared" si="20"/>
        <v>191.32706344142181</v>
      </c>
      <c r="P118" s="25">
        <f t="shared" si="12"/>
        <v>-14.094255246304384</v>
      </c>
      <c r="Q118" s="26">
        <f t="shared" si="13"/>
        <v>0.53146406511506061</v>
      </c>
      <c r="R118" s="26">
        <f t="shared" si="14"/>
        <v>0</v>
      </c>
      <c r="S118" s="26">
        <f t="shared" si="15"/>
        <v>0.53146406511506061</v>
      </c>
      <c r="T118" s="26">
        <f t="shared" si="16"/>
        <v>191.32706344142181</v>
      </c>
      <c r="U118" s="26">
        <f t="shared" si="17"/>
        <v>168.67293655857819</v>
      </c>
      <c r="V118" s="27">
        <f t="shared" si="18"/>
        <v>168.67293655857819</v>
      </c>
    </row>
    <row r="119" spans="1:22" ht="18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1">
        <f t="shared" si="11"/>
        <v>0.34350960000000003</v>
      </c>
      <c r="L119" s="2"/>
      <c r="M119" s="19">
        <v>546.66294529756408</v>
      </c>
      <c r="N119" s="19">
        <f t="shared" si="19"/>
        <v>546.66294529756408</v>
      </c>
      <c r="O119" s="19">
        <f t="shared" si="20"/>
        <v>198.83008553716388</v>
      </c>
      <c r="P119" s="25">
        <f t="shared" si="12"/>
        <v>-9.7045317358005097</v>
      </c>
      <c r="Q119" s="26">
        <f t="shared" si="13"/>
        <v>0.55230579315878858</v>
      </c>
      <c r="R119" s="26">
        <f t="shared" si="14"/>
        <v>0</v>
      </c>
      <c r="S119" s="26">
        <f t="shared" si="15"/>
        <v>0.55230579315878858</v>
      </c>
      <c r="T119" s="26">
        <f t="shared" si="16"/>
        <v>198.83008553716388</v>
      </c>
      <c r="U119" s="26">
        <f t="shared" si="17"/>
        <v>161.16991446283612</v>
      </c>
      <c r="V119" s="27">
        <f t="shared" si="18"/>
        <v>161.16991446283612</v>
      </c>
    </row>
    <row r="120" spans="1:22" ht="18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1">
        <f t="shared" si="11"/>
        <v>0.34350960000000003</v>
      </c>
      <c r="L120" s="2"/>
      <c r="M120" s="19">
        <v>568.10070785825292</v>
      </c>
      <c r="N120" s="19">
        <f t="shared" si="19"/>
        <v>568.10070785825292</v>
      </c>
      <c r="O120" s="19">
        <f t="shared" si="20"/>
        <v>206.62734379352327</v>
      </c>
      <c r="P120" s="25">
        <f t="shared" si="12"/>
        <v>-6.7342021099710099</v>
      </c>
      <c r="Q120" s="26">
        <f t="shared" si="13"/>
        <v>0.57396484387089797</v>
      </c>
      <c r="R120" s="26">
        <f t="shared" si="14"/>
        <v>0</v>
      </c>
      <c r="S120" s="26">
        <f t="shared" si="15"/>
        <v>0.57396484387089797</v>
      </c>
      <c r="T120" s="26">
        <f t="shared" si="16"/>
        <v>206.62734379352327</v>
      </c>
      <c r="U120" s="26">
        <f t="shared" si="17"/>
        <v>153.37265620647673</v>
      </c>
      <c r="V120" s="27">
        <f t="shared" si="18"/>
        <v>153.37265620647673</v>
      </c>
    </row>
    <row r="121" spans="1:22" ht="18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1">
        <f t="shared" si="11"/>
        <v>0.34350960000000003</v>
      </c>
      <c r="L121" s="2"/>
      <c r="M121" s="19">
        <v>590.37916698994911</v>
      </c>
      <c r="N121" s="19">
        <f t="shared" si="19"/>
        <v>590.37916698994911</v>
      </c>
      <c r="O121" s="19">
        <f t="shared" si="20"/>
        <v>214.73037688346542</v>
      </c>
      <c r="P121" s="25">
        <f t="shared" si="12"/>
        <v>-4.4816493588440336</v>
      </c>
      <c r="Q121" s="26">
        <f t="shared" si="13"/>
        <v>0.59647326912073728</v>
      </c>
      <c r="R121" s="26">
        <f t="shared" si="14"/>
        <v>0</v>
      </c>
      <c r="S121" s="26">
        <f t="shared" si="15"/>
        <v>0.59647326912073728</v>
      </c>
      <c r="T121" s="26">
        <f t="shared" si="16"/>
        <v>214.73037688346542</v>
      </c>
      <c r="U121" s="26">
        <f t="shared" si="17"/>
        <v>145.26962311653458</v>
      </c>
      <c r="V121" s="27">
        <f t="shared" si="18"/>
        <v>145.26962311653458</v>
      </c>
    </row>
    <row r="122" spans="1:22" ht="18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1">
        <f t="shared" si="11"/>
        <v>0.34350960000000003</v>
      </c>
      <c r="L122" s="2"/>
      <c r="M122" s="19">
        <v>613.53129118563345</v>
      </c>
      <c r="N122" s="19">
        <f t="shared" si="19"/>
        <v>613.53129118563345</v>
      </c>
      <c r="O122" s="19">
        <f t="shared" si="20"/>
        <v>223.15117597693461</v>
      </c>
      <c r="P122" s="25">
        <f t="shared" si="12"/>
        <v>-2.6688573653914087</v>
      </c>
      <c r="Q122" s="26">
        <f t="shared" si="13"/>
        <v>0.61986437771370728</v>
      </c>
      <c r="R122" s="26">
        <f t="shared" si="14"/>
        <v>0</v>
      </c>
      <c r="S122" s="26">
        <f t="shared" si="15"/>
        <v>0.61986437771370728</v>
      </c>
      <c r="T122" s="26">
        <f t="shared" si="16"/>
        <v>223.15117597693461</v>
      </c>
      <c r="U122" s="26">
        <f t="shared" si="17"/>
        <v>136.84882402306539</v>
      </c>
      <c r="V122" s="27">
        <f t="shared" si="18"/>
        <v>136.84882402306539</v>
      </c>
    </row>
    <row r="123" spans="1:22" ht="18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1">
        <f t="shared" si="11"/>
        <v>0.34350960000000003</v>
      </c>
      <c r="L123" s="2"/>
      <c r="M123" s="24">
        <v>630</v>
      </c>
      <c r="N123" s="19">
        <f t="shared" si="19"/>
        <v>637.59134182036428</v>
      </c>
      <c r="O123" s="19">
        <f t="shared" si="20"/>
        <v>231.90220248583412</v>
      </c>
      <c r="P123" s="25">
        <f t="shared" si="12"/>
        <v>-1.1577760803120607</v>
      </c>
      <c r="Q123" s="26">
        <f t="shared" si="13"/>
        <v>0.64417278468287253</v>
      </c>
      <c r="R123" s="26">
        <f t="shared" si="14"/>
        <v>0</v>
      </c>
      <c r="S123" s="26">
        <f t="shared" si="15"/>
        <v>0.64417278468287253</v>
      </c>
      <c r="T123" s="26">
        <f t="shared" si="16"/>
        <v>231.90220248583412</v>
      </c>
      <c r="U123" s="26">
        <f t="shared" si="17"/>
        <v>128.09779751416588</v>
      </c>
      <c r="V123" s="27">
        <f t="shared" si="18"/>
        <v>128.09779751416588</v>
      </c>
    </row>
    <row r="124" spans="1:22" ht="18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1">
        <f t="shared" si="11"/>
        <v>0.34350960000000003</v>
      </c>
      <c r="L124" s="2"/>
      <c r="M124" s="19">
        <v>662.59492385253543</v>
      </c>
      <c r="N124" s="19">
        <f t="shared" si="19"/>
        <v>662.59492385253543</v>
      </c>
      <c r="O124" s="19">
        <f t="shared" si="20"/>
        <v>240.99640650488638</v>
      </c>
      <c r="P124" s="25">
        <f t="shared" si="12"/>
        <v>0.12951497490433175</v>
      </c>
      <c r="Q124" s="26">
        <f t="shared" si="13"/>
        <v>0.6694344625135733</v>
      </c>
      <c r="R124" s="26">
        <f t="shared" si="14"/>
        <v>0</v>
      </c>
      <c r="S124" s="26">
        <f t="shared" si="15"/>
        <v>0.6694344625135733</v>
      </c>
      <c r="T124" s="26">
        <f t="shared" si="16"/>
        <v>240.99640650488638</v>
      </c>
      <c r="U124" s="26">
        <f t="shared" si="17"/>
        <v>119.00359349511362</v>
      </c>
      <c r="V124" s="27">
        <f t="shared" si="18"/>
        <v>119.00359349511362</v>
      </c>
    </row>
    <row r="125" spans="1:22" ht="18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1">
        <f t="shared" si="11"/>
        <v>0.34350960000000003</v>
      </c>
      <c r="L125" s="2"/>
      <c r="M125" s="19">
        <v>688.57903851341928</v>
      </c>
      <c r="N125" s="19">
        <f t="shared" si="19"/>
        <v>688.57903851341928</v>
      </c>
      <c r="O125" s="19">
        <f t="shared" si="20"/>
        <v>250.44724597566628</v>
      </c>
      <c r="P125" s="25">
        <f t="shared" si="12"/>
        <v>1.2406407511686131</v>
      </c>
      <c r="Q125" s="26">
        <f t="shared" si="13"/>
        <v>0.69568679437685077</v>
      </c>
      <c r="R125" s="26">
        <f t="shared" si="14"/>
        <v>0</v>
      </c>
      <c r="S125" s="26">
        <f t="shared" si="15"/>
        <v>0.69568679437685077</v>
      </c>
      <c r="T125" s="26">
        <f t="shared" si="16"/>
        <v>250.44724597566628</v>
      </c>
      <c r="U125" s="26">
        <f t="shared" si="17"/>
        <v>109.55275402433372</v>
      </c>
      <c r="V125" s="27">
        <f t="shared" si="18"/>
        <v>109.55275402433372</v>
      </c>
    </row>
    <row r="126" spans="1:22" ht="18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1">
        <f t="shared" si="11"/>
        <v>0.34350960000000003</v>
      </c>
      <c r="L126" s="2"/>
      <c r="M126" s="19">
        <v>715.58213806296521</v>
      </c>
      <c r="N126" s="19">
        <f t="shared" si="19"/>
        <v>715.58213806296521</v>
      </c>
      <c r="O126" s="19">
        <f t="shared" si="20"/>
        <v>260.26870660216304</v>
      </c>
      <c r="P126" s="25">
        <f t="shared" si="12"/>
        <v>2.2061653289472325</v>
      </c>
      <c r="Q126" s="26">
        <f t="shared" si="13"/>
        <v>0.72296862945045293</v>
      </c>
      <c r="R126" s="26">
        <f t="shared" si="14"/>
        <v>0</v>
      </c>
      <c r="S126" s="26">
        <f t="shared" si="15"/>
        <v>0.72296862945045293</v>
      </c>
      <c r="T126" s="26">
        <f t="shared" si="16"/>
        <v>260.26870660216304</v>
      </c>
      <c r="U126" s="26">
        <f t="shared" si="17"/>
        <v>99.731293397836964</v>
      </c>
      <c r="V126" s="27">
        <f t="shared" si="18"/>
        <v>99.731293397836964</v>
      </c>
    </row>
    <row r="127" spans="1:22" ht="18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1">
        <f t="shared" si="11"/>
        <v>0.34350960000000003</v>
      </c>
      <c r="L127" s="2"/>
      <c r="M127" s="19">
        <v>743.64418269288547</v>
      </c>
      <c r="N127" s="19">
        <f t="shared" si="19"/>
        <v>743.64418269288547</v>
      </c>
      <c r="O127" s="19">
        <f t="shared" si="20"/>
        <v>270.47532254734591</v>
      </c>
      <c r="P127" s="25">
        <f t="shared" si="12"/>
        <v>3.0461797465377938</v>
      </c>
      <c r="Q127" s="26">
        <f t="shared" si="13"/>
        <v>0.75132034040929419</v>
      </c>
      <c r="R127" s="26">
        <f t="shared" si="14"/>
        <v>0</v>
      </c>
      <c r="S127" s="26">
        <f t="shared" si="15"/>
        <v>0.75132034040929419</v>
      </c>
      <c r="T127" s="26">
        <f t="shared" si="16"/>
        <v>270.47532254734591</v>
      </c>
      <c r="U127" s="26">
        <f t="shared" si="17"/>
        <v>89.524677452654089</v>
      </c>
      <c r="V127" s="27">
        <f t="shared" si="18"/>
        <v>89.524677452654089</v>
      </c>
    </row>
    <row r="128" spans="1:22" ht="18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1">
        <f t="shared" si="11"/>
        <v>0.34350960000000003</v>
      </c>
      <c r="L128" s="2"/>
      <c r="M128" s="19">
        <v>772.80669966123401</v>
      </c>
      <c r="N128" s="19">
        <f t="shared" si="19"/>
        <v>772.80669966123401</v>
      </c>
      <c r="O128" s="19">
        <f t="shared" si="20"/>
        <v>281.08219794135948</v>
      </c>
      <c r="P128" s="25">
        <f t="shared" si="12"/>
        <v>3.7738532962401505</v>
      </c>
      <c r="Q128" s="26">
        <f t="shared" si="13"/>
        <v>0.780783883170443</v>
      </c>
      <c r="R128" s="26">
        <f t="shared" si="14"/>
        <v>0</v>
      </c>
      <c r="S128" s="26">
        <f t="shared" si="15"/>
        <v>0.780783883170443</v>
      </c>
      <c r="T128" s="26">
        <f t="shared" si="16"/>
        <v>281.08219794135948</v>
      </c>
      <c r="U128" s="26">
        <f t="shared" si="17"/>
        <v>78.917802058640518</v>
      </c>
      <c r="V128" s="27">
        <f t="shared" si="18"/>
        <v>78.917802058640518</v>
      </c>
    </row>
    <row r="129" spans="1:22" ht="18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1">
        <f t="shared" si="11"/>
        <v>0.34350960000000003</v>
      </c>
      <c r="L129" s="2"/>
      <c r="M129" s="24">
        <v>800</v>
      </c>
      <c r="N129" s="19">
        <f t="shared" si="19"/>
        <v>803.11284474598835</v>
      </c>
      <c r="O129" s="19">
        <f t="shared" si="20"/>
        <v>292.10502923317756</v>
      </c>
      <c r="P129" s="25">
        <f t="shared" si="12"/>
        <v>4.3974486926648115</v>
      </c>
      <c r="Q129" s="26">
        <f t="shared" si="13"/>
        <v>0.8114028589810488</v>
      </c>
      <c r="R129" s="26">
        <f t="shared" si="14"/>
        <v>0</v>
      </c>
      <c r="S129" s="26">
        <f t="shared" si="15"/>
        <v>0.8114028589810488</v>
      </c>
      <c r="T129" s="26">
        <f t="shared" si="16"/>
        <v>292.10502923317756</v>
      </c>
      <c r="U129" s="26">
        <f t="shared" si="17"/>
        <v>67.894970766822439</v>
      </c>
      <c r="V129" s="27">
        <f t="shared" si="18"/>
        <v>67.894970766822439</v>
      </c>
    </row>
    <row r="130" spans="1:22" ht="18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1">
        <f t="shared" si="11"/>
        <v>0.34350960000000003</v>
      </c>
      <c r="L130" s="2"/>
      <c r="M130" s="19">
        <v>834.6074661085762</v>
      </c>
      <c r="N130" s="19">
        <f t="shared" si="19"/>
        <v>834.6074661085762</v>
      </c>
      <c r="O130" s="19">
        <f t="shared" si="20"/>
        <v>303.56012841879237</v>
      </c>
      <c r="P130" s="25">
        <f t="shared" si="12"/>
        <v>4.9214881648718487</v>
      </c>
      <c r="Q130" s="26">
        <f t="shared" si="13"/>
        <v>0.84322257894108987</v>
      </c>
      <c r="R130" s="26">
        <f t="shared" si="14"/>
        <v>0</v>
      </c>
      <c r="S130" s="26">
        <f t="shared" si="15"/>
        <v>0.84322257894108987</v>
      </c>
      <c r="T130" s="26">
        <f t="shared" si="16"/>
        <v>303.56012841879237</v>
      </c>
      <c r="U130" s="26">
        <f t="shared" si="17"/>
        <v>56.439871581207626</v>
      </c>
      <c r="V130" s="27">
        <f t="shared" si="18"/>
        <v>56.439871581207626</v>
      </c>
    </row>
    <row r="131" spans="1:22" ht="18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1">
        <f t="shared" si="11"/>
        <v>0.34350960000000003</v>
      </c>
      <c r="L131" s="2"/>
      <c r="M131" s="19">
        <v>867.33717066185375</v>
      </c>
      <c r="N131" s="19">
        <f t="shared" si="19"/>
        <v>867.33717066185375</v>
      </c>
      <c r="O131" s="19">
        <f t="shared" si="20"/>
        <v>315.4644471803137</v>
      </c>
      <c r="P131" s="25">
        <f t="shared" si="12"/>
        <v>5.3474055170508645</v>
      </c>
      <c r="Q131" s="26">
        <f t="shared" si="13"/>
        <v>0.87629013105642695</v>
      </c>
      <c r="R131" s="26">
        <f t="shared" si="14"/>
        <v>0</v>
      </c>
      <c r="S131" s="26">
        <f t="shared" si="15"/>
        <v>0.87629013105642695</v>
      </c>
      <c r="T131" s="26">
        <f t="shared" si="16"/>
        <v>315.4644471803137</v>
      </c>
      <c r="U131" s="26">
        <f t="shared" si="17"/>
        <v>44.535552819686302</v>
      </c>
      <c r="V131" s="27">
        <f t="shared" si="18"/>
        <v>44.535552819686302</v>
      </c>
    </row>
    <row r="132" spans="1:22" ht="18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1">
        <f t="shared" si="11"/>
        <v>0.34350960000000003</v>
      </c>
      <c r="L132" s="2"/>
      <c r="M132" s="19">
        <v>901.35039304075008</v>
      </c>
      <c r="N132" s="19">
        <f t="shared" si="19"/>
        <v>901.35039304075008</v>
      </c>
      <c r="O132" s="19">
        <f t="shared" si="20"/>
        <v>327.83560197169857</v>
      </c>
      <c r="P132" s="25">
        <f t="shared" si="12"/>
        <v>5.6738497990107941</v>
      </c>
      <c r="Q132" s="26">
        <f t="shared" si="13"/>
        <v>0.91065444992138489</v>
      </c>
      <c r="R132" s="26">
        <f t="shared" si="14"/>
        <v>0</v>
      </c>
      <c r="S132" s="26">
        <f t="shared" si="15"/>
        <v>0.91065444992138489</v>
      </c>
      <c r="T132" s="26">
        <f t="shared" si="16"/>
        <v>327.83560197169857</v>
      </c>
      <c r="U132" s="26">
        <f t="shared" si="17"/>
        <v>32.164398028301434</v>
      </c>
      <c r="V132" s="27">
        <f t="shared" si="18"/>
        <v>32.164398028301434</v>
      </c>
    </row>
    <row r="133" spans="1:22" ht="18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1">
        <f t="shared" si="11"/>
        <v>0.34350960000000003</v>
      </c>
      <c r="L133" s="2"/>
      <c r="M133" s="19">
        <v>936.69746727764232</v>
      </c>
      <c r="N133" s="19">
        <f t="shared" si="19"/>
        <v>936.69746727764232</v>
      </c>
      <c r="O133" s="19">
        <f t="shared" si="20"/>
        <v>340.6919000882358</v>
      </c>
      <c r="P133" s="25">
        <f t="shared" si="12"/>
        <v>5.8967134431933985</v>
      </c>
      <c r="Q133" s="26">
        <f t="shared" si="13"/>
        <v>0.94636638913398829</v>
      </c>
      <c r="R133" s="26">
        <f t="shared" si="14"/>
        <v>0</v>
      </c>
      <c r="S133" s="26">
        <f t="shared" si="15"/>
        <v>0.94636638913398829</v>
      </c>
      <c r="T133" s="26">
        <f t="shared" si="16"/>
        <v>340.6919000882358</v>
      </c>
      <c r="U133" s="26">
        <f t="shared" si="17"/>
        <v>19.308099911764202</v>
      </c>
      <c r="V133" s="27">
        <f t="shared" si="18"/>
        <v>19.308099911764202</v>
      </c>
    </row>
    <row r="134" spans="1:22" ht="18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1">
        <f t="shared" si="11"/>
        <v>0.34350960000000003</v>
      </c>
      <c r="L134" s="2"/>
      <c r="M134" s="19">
        <v>973.43070128853037</v>
      </c>
      <c r="N134" s="19">
        <f t="shared" si="19"/>
        <v>973.43070128853037</v>
      </c>
      <c r="O134" s="19">
        <f t="shared" si="20"/>
        <v>354.05236675836272</v>
      </c>
      <c r="P134" s="25">
        <f t="shared" si="12"/>
        <v>6.0088951536508048</v>
      </c>
      <c r="Q134" s="26">
        <f t="shared" si="13"/>
        <v>0.98347879655100756</v>
      </c>
      <c r="R134" s="26">
        <f t="shared" si="14"/>
        <v>0</v>
      </c>
      <c r="S134" s="26">
        <f t="shared" si="15"/>
        <v>0.98347879655100756</v>
      </c>
      <c r="T134" s="26">
        <f t="shared" si="16"/>
        <v>354.05236675836272</v>
      </c>
      <c r="U134" s="26">
        <f t="shared" si="17"/>
        <v>5.947633241637277</v>
      </c>
      <c r="V134" s="27">
        <f t="shared" si="18"/>
        <v>5.947633241637277</v>
      </c>
    </row>
    <row r="135" spans="1:22" ht="18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1">
        <f t="shared" si="11"/>
        <v>0.34350960000000003</v>
      </c>
      <c r="L135" s="2"/>
      <c r="M135" s="24" t="s">
        <v>11</v>
      </c>
      <c r="N135" s="19">
        <f t="shared" si="19"/>
        <v>1011.6044542802375</v>
      </c>
      <c r="O135" s="19">
        <f t="shared" si="20"/>
        <v>367.93677329790637</v>
      </c>
      <c r="P135" s="25">
        <f t="shared" si="12"/>
        <v>5.9997495062010895</v>
      </c>
      <c r="Q135" s="26">
        <f t="shared" si="13"/>
        <v>1.0220465924941844</v>
      </c>
      <c r="R135" s="26">
        <f t="shared" si="14"/>
        <v>1</v>
      </c>
      <c r="S135" s="26">
        <f t="shared" si="15"/>
        <v>2.2046592494184392E-2</v>
      </c>
      <c r="T135" s="26">
        <f t="shared" si="16"/>
        <v>7.936773297906381</v>
      </c>
      <c r="U135" s="26">
        <f t="shared" si="17"/>
        <v>-7.936773297906381</v>
      </c>
      <c r="V135" s="27">
        <f t="shared" si="18"/>
        <v>-7.936773297906381</v>
      </c>
    </row>
    <row r="136" spans="1:22" ht="18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1">
        <f t="shared" si="11"/>
        <v>0.34350960000000003</v>
      </c>
      <c r="L136" s="2"/>
      <c r="M136" s="19">
        <v>1051.2752171931882</v>
      </c>
      <c r="N136" s="19">
        <f t="shared" si="19"/>
        <v>1051.2752171931882</v>
      </c>
      <c r="O136" s="19">
        <f t="shared" si="20"/>
        <v>382.36566636841258</v>
      </c>
      <c r="P136" s="25">
        <f t="shared" si="12"/>
        <v>5.8540978847753014</v>
      </c>
      <c r="Q136" s="26">
        <f t="shared" si="13"/>
        <v>1.0621268510233683</v>
      </c>
      <c r="R136" s="26">
        <f t="shared" si="14"/>
        <v>1</v>
      </c>
      <c r="S136" s="26">
        <f t="shared" si="15"/>
        <v>6.2126851023368346E-2</v>
      </c>
      <c r="T136" s="26">
        <f t="shared" si="16"/>
        <v>22.365666368412604</v>
      </c>
      <c r="U136" s="26">
        <f t="shared" si="17"/>
        <v>-22.365666368412604</v>
      </c>
      <c r="V136" s="27">
        <f t="shared" si="18"/>
        <v>-22.365666368412604</v>
      </c>
    </row>
    <row r="137" spans="1:22" ht="18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1">
        <f t="shared" si="11"/>
        <v>0.34350960000000003</v>
      </c>
      <c r="L137" s="2"/>
      <c r="M137" s="19">
        <v>1092.5016962988034</v>
      </c>
      <c r="N137" s="19">
        <f t="shared" si="19"/>
        <v>1092.5016962988034</v>
      </c>
      <c r="O137" s="19">
        <f t="shared" si="20"/>
        <v>397.36039838286013</v>
      </c>
      <c r="P137" s="25">
        <f t="shared" si="12"/>
        <v>5.550543406550041</v>
      </c>
      <c r="Q137" s="26">
        <f t="shared" si="13"/>
        <v>1.1037788843968337</v>
      </c>
      <c r="R137" s="26">
        <f t="shared" si="14"/>
        <v>1</v>
      </c>
      <c r="S137" s="26">
        <f t="shared" si="15"/>
        <v>0.10377888439683369</v>
      </c>
      <c r="T137" s="26">
        <f t="shared" si="16"/>
        <v>37.360398382860126</v>
      </c>
      <c r="U137" s="26">
        <f t="shared" si="17"/>
        <v>-37.360398382860126</v>
      </c>
      <c r="V137" s="27">
        <f t="shared" si="18"/>
        <v>-37.360398382860126</v>
      </c>
    </row>
    <row r="138" spans="1:22" ht="18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1">
        <f t="shared" si="11"/>
        <v>0.34350960000000003</v>
      </c>
      <c r="L138" s="2"/>
      <c r="M138" s="19">
        <v>1135.3449000752271</v>
      </c>
      <c r="N138" s="19">
        <f t="shared" si="19"/>
        <v>1135.3449000752271</v>
      </c>
      <c r="O138" s="19">
        <f t="shared" si="20"/>
        <v>412.94315910375667</v>
      </c>
      <c r="P138" s="25">
        <f t="shared" si="12"/>
        <v>5.0585703695484705</v>
      </c>
      <c r="Q138" s="26">
        <f t="shared" si="13"/>
        <v>1.1470643308437685</v>
      </c>
      <c r="R138" s="26">
        <f t="shared" si="14"/>
        <v>1</v>
      </c>
      <c r="S138" s="26">
        <f t="shared" si="15"/>
        <v>0.14706433084376846</v>
      </c>
      <c r="T138" s="26">
        <f t="shared" si="16"/>
        <v>52.943159103756649</v>
      </c>
      <c r="U138" s="26">
        <f t="shared" si="17"/>
        <v>-52.943159103756649</v>
      </c>
      <c r="V138" s="27">
        <f t="shared" si="18"/>
        <v>-52.943159103756649</v>
      </c>
    </row>
    <row r="139" spans="1:22" ht="18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1">
        <f t="shared" si="11"/>
        <v>0.34350960000000003</v>
      </c>
      <c r="L139" s="2"/>
      <c r="M139" s="19">
        <v>1179.868229489942</v>
      </c>
      <c r="N139" s="19">
        <f t="shared" si="19"/>
        <v>1179.868229489942</v>
      </c>
      <c r="O139" s="19">
        <f t="shared" si="20"/>
        <v>429.13700848037456</v>
      </c>
      <c r="P139" s="25">
        <f t="shared" si="12"/>
        <v>4.3333276141855865</v>
      </c>
      <c r="Q139" s="26">
        <f t="shared" si="13"/>
        <v>1.1920472457788183</v>
      </c>
      <c r="R139" s="26">
        <f t="shared" si="14"/>
        <v>1</v>
      </c>
      <c r="S139" s="26">
        <f t="shared" si="15"/>
        <v>0.19204724577881827</v>
      </c>
      <c r="T139" s="26">
        <f t="shared" si="16"/>
        <v>69.137008480374575</v>
      </c>
      <c r="U139" s="26">
        <f t="shared" si="17"/>
        <v>-69.137008480374575</v>
      </c>
      <c r="V139" s="27">
        <f t="shared" si="18"/>
        <v>-69.137008480374575</v>
      </c>
    </row>
    <row r="140" spans="1:22" ht="18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1">
        <f t="shared" si="11"/>
        <v>0.34350960000000003</v>
      </c>
      <c r="L140" s="2"/>
      <c r="M140" s="19">
        <v>1226.137571822881</v>
      </c>
      <c r="N140" s="19">
        <f t="shared" si="19"/>
        <v>1226.137571822881</v>
      </c>
      <c r="O140" s="19">
        <f t="shared" si="20"/>
        <v>445.96591077372261</v>
      </c>
      <c r="P140" s="25">
        <f t="shared" si="12"/>
        <v>3.3055580148985713</v>
      </c>
      <c r="Q140" s="26">
        <f t="shared" si="13"/>
        <v>1.238794196593674</v>
      </c>
      <c r="R140" s="26">
        <f t="shared" si="14"/>
        <v>1</v>
      </c>
      <c r="S140" s="26">
        <f t="shared" si="15"/>
        <v>0.23879419659367396</v>
      </c>
      <c r="T140" s="26">
        <f t="shared" si="16"/>
        <v>85.965910773722626</v>
      </c>
      <c r="U140" s="26">
        <f t="shared" si="17"/>
        <v>-85.965910773722626</v>
      </c>
      <c r="V140" s="27">
        <f t="shared" si="18"/>
        <v>-85.965910773722626</v>
      </c>
    </row>
    <row r="141" spans="1:22" ht="18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1">
        <f t="shared" si="11"/>
        <v>0.34350960000000003</v>
      </c>
      <c r="L141" s="2"/>
      <c r="M141" s="24" t="s">
        <v>12</v>
      </c>
      <c r="N141" s="19">
        <f t="shared" si="19"/>
        <v>1274.2213981688765</v>
      </c>
      <c r="O141" s="19">
        <f t="shared" si="20"/>
        <v>463.45477001975104</v>
      </c>
      <c r="P141" s="25">
        <f t="shared" si="12"/>
        <v>1.8600782088522245</v>
      </c>
      <c r="Q141" s="26">
        <f t="shared" si="13"/>
        <v>1.2873743611659751</v>
      </c>
      <c r="R141" s="26">
        <f t="shared" si="14"/>
        <v>1</v>
      </c>
      <c r="S141" s="26">
        <f t="shared" si="15"/>
        <v>0.28737436116597515</v>
      </c>
      <c r="T141" s="26">
        <f t="shared" si="16"/>
        <v>103.45477001975105</v>
      </c>
      <c r="U141" s="26">
        <f t="shared" si="17"/>
        <v>-103.45477001975105</v>
      </c>
      <c r="V141" s="27">
        <f t="shared" si="18"/>
        <v>-103.45477001975105</v>
      </c>
    </row>
    <row r="142" spans="1:22" ht="18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1">
        <f t="shared" si="11"/>
        <v>0.34350960000000003</v>
      </c>
      <c r="L142" s="2"/>
      <c r="M142" s="19">
        <v>1324.1908647637345</v>
      </c>
      <c r="N142" s="19">
        <f t="shared" si="19"/>
        <v>1324.1908647637345</v>
      </c>
      <c r="O142" s="19">
        <f t="shared" si="20"/>
        <v>481.62946688327071</v>
      </c>
      <c r="P142" s="25">
        <f t="shared" si="12"/>
        <v>-0.21749960199525142</v>
      </c>
      <c r="Q142" s="26">
        <f t="shared" si="13"/>
        <v>1.3378596302313075</v>
      </c>
      <c r="R142" s="26">
        <f t="shared" si="14"/>
        <v>1</v>
      </c>
      <c r="S142" s="26">
        <f t="shared" si="15"/>
        <v>0.3378596302313075</v>
      </c>
      <c r="T142" s="26">
        <f t="shared" si="16"/>
        <v>121.62946688327069</v>
      </c>
      <c r="U142" s="26">
        <f t="shared" si="17"/>
        <v>-121.62946688327069</v>
      </c>
      <c r="V142" s="27">
        <f t="shared" si="18"/>
        <v>-121.62946688327069</v>
      </c>
    </row>
    <row r="143" spans="1:22" ht="18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1">
        <f t="shared" si="11"/>
        <v>0.34350960000000003</v>
      </c>
      <c r="L143" s="2"/>
      <c r="M143" s="19">
        <v>1376.1199182838809</v>
      </c>
      <c r="N143" s="19">
        <f t="shared" si="19"/>
        <v>1376.1199182838809</v>
      </c>
      <c r="O143" s="19">
        <f t="shared" si="20"/>
        <v>500.5168969571244</v>
      </c>
      <c r="P143" s="25">
        <f t="shared" si="12"/>
        <v>-3.4067745753670122</v>
      </c>
      <c r="Q143" s="26">
        <f t="shared" si="13"/>
        <v>1.3903247137697901</v>
      </c>
      <c r="R143" s="26">
        <f t="shared" si="14"/>
        <v>1</v>
      </c>
      <c r="S143" s="26">
        <f t="shared" si="15"/>
        <v>0.39032471376979005</v>
      </c>
      <c r="T143" s="26">
        <f t="shared" si="16"/>
        <v>140.51689695712443</v>
      </c>
      <c r="U143" s="26">
        <f t="shared" si="17"/>
        <v>-140.51689695712443</v>
      </c>
      <c r="V143" s="27">
        <f t="shared" si="18"/>
        <v>-140.51689695712443</v>
      </c>
    </row>
    <row r="144" spans="1:22" ht="18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1">
        <f t="shared" si="11"/>
        <v>0.34350960000000003</v>
      </c>
      <c r="L144" s="2"/>
      <c r="M144" s="19">
        <v>1430.0854052754057</v>
      </c>
      <c r="N144" s="19">
        <f t="shared" si="19"/>
        <v>1430.0854052754057</v>
      </c>
      <c r="O144" s="19">
        <f t="shared" si="20"/>
        <v>520.14501056328618</v>
      </c>
      <c r="P144" s="25">
        <f t="shared" si="12"/>
        <v>-9.2485637531985159</v>
      </c>
      <c r="Q144" s="26">
        <f t="shared" si="13"/>
        <v>1.4448472515646837</v>
      </c>
      <c r="R144" s="26">
        <f t="shared" si="14"/>
        <v>1</v>
      </c>
      <c r="S144" s="26">
        <f t="shared" si="15"/>
        <v>0.44484725156468374</v>
      </c>
      <c r="T144" s="26">
        <f t="shared" si="16"/>
        <v>160.14501056328615</v>
      </c>
      <c r="U144" s="26">
        <f t="shared" si="17"/>
        <v>-160.14501056328615</v>
      </c>
      <c r="V144" s="27">
        <f t="shared" si="18"/>
        <v>-160.14501056328615</v>
      </c>
    </row>
    <row r="145" spans="1:22" ht="18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1">
        <f t="shared" si="11"/>
        <v>0.34350960000000003</v>
      </c>
      <c r="L145" s="2"/>
      <c r="M145" s="19">
        <v>1486.1671858744414</v>
      </c>
      <c r="N145" s="19">
        <f t="shared" si="19"/>
        <v>1486.1671858744414</v>
      </c>
      <c r="O145" s="19">
        <f t="shared" si="20"/>
        <v>540.5428541147877</v>
      </c>
      <c r="P145" s="25">
        <f t="shared" si="12"/>
        <v>-40.468817616454437</v>
      </c>
      <c r="Q145" s="26">
        <f t="shared" si="13"/>
        <v>1.5015079280966326</v>
      </c>
      <c r="R145" s="26">
        <f t="shared" si="14"/>
        <v>1</v>
      </c>
      <c r="S145" s="26">
        <f t="shared" si="15"/>
        <v>0.50150792809663258</v>
      </c>
      <c r="T145" s="26">
        <f t="shared" si="16"/>
        <v>180.54285411478773</v>
      </c>
      <c r="U145" s="26">
        <f t="shared" si="17"/>
        <v>179.45714588521227</v>
      </c>
      <c r="V145" s="27">
        <f t="shared" si="18"/>
        <v>179.45714588521227</v>
      </c>
    </row>
    <row r="146" spans="1:22" ht="18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1">
        <f t="shared" si="11"/>
        <v>0.34350960000000003</v>
      </c>
      <c r="L146" s="2"/>
      <c r="M146" s="19">
        <v>1544.4482519871647</v>
      </c>
      <c r="N146" s="19">
        <f t="shared" si="19"/>
        <v>1544.4482519871647</v>
      </c>
      <c r="O146" s="19">
        <f t="shared" si="20"/>
        <v>561.74061309968135</v>
      </c>
      <c r="P146" s="25">
        <f t="shared" si="12"/>
        <v>-8.4691871985489229</v>
      </c>
      <c r="Q146" s="26">
        <f t="shared" si="13"/>
        <v>1.5603905919435592</v>
      </c>
      <c r="R146" s="26">
        <f t="shared" si="14"/>
        <v>1</v>
      </c>
      <c r="S146" s="26">
        <f t="shared" si="15"/>
        <v>0.56039059194355922</v>
      </c>
      <c r="T146" s="26">
        <f t="shared" si="16"/>
        <v>201.74061309968133</v>
      </c>
      <c r="U146" s="26">
        <f t="shared" si="17"/>
        <v>158.25938690031867</v>
      </c>
      <c r="V146" s="27">
        <f t="shared" si="18"/>
        <v>158.25938690031867</v>
      </c>
    </row>
    <row r="147" spans="1:22" ht="18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1">
        <f t="shared" si="11"/>
        <v>0.34350960000000003</v>
      </c>
      <c r="L147" s="2"/>
      <c r="M147" s="24" t="s">
        <v>13</v>
      </c>
      <c r="N147" s="19">
        <f t="shared" si="19"/>
        <v>1605.0148501043086</v>
      </c>
      <c r="O147" s="19">
        <f t="shared" si="20"/>
        <v>583.76965675064935</v>
      </c>
      <c r="P147" s="25">
        <f t="shared" si="12"/>
        <v>-2.5512315221837047</v>
      </c>
      <c r="Q147" s="26">
        <f t="shared" si="13"/>
        <v>1.6215823798629148</v>
      </c>
      <c r="R147" s="26">
        <f t="shared" si="14"/>
        <v>1</v>
      </c>
      <c r="S147" s="26">
        <f t="shared" si="15"/>
        <v>0.62158237986291476</v>
      </c>
      <c r="T147" s="26">
        <f t="shared" si="16"/>
        <v>223.76965675064932</v>
      </c>
      <c r="U147" s="26">
        <f t="shared" si="17"/>
        <v>136.23034324935068</v>
      </c>
      <c r="V147" s="27">
        <f t="shared" si="18"/>
        <v>136.23034324935068</v>
      </c>
    </row>
    <row r="148" spans="1:22" ht="18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1">
        <f t="shared" si="11"/>
        <v>0.34350960000000003</v>
      </c>
      <c r="L148" s="2"/>
      <c r="M148" s="19">
        <v>1667.9566089319287</v>
      </c>
      <c r="N148" s="19">
        <f t="shared" si="19"/>
        <v>1667.9566089319287</v>
      </c>
      <c r="O148" s="19">
        <f t="shared" si="20"/>
        <v>606.66258446636107</v>
      </c>
      <c r="P148" s="25">
        <f t="shared" si="12"/>
        <v>0.81962528635729903</v>
      </c>
      <c r="Q148" s="26">
        <f t="shared" si="13"/>
        <v>1.6851738457398919</v>
      </c>
      <c r="R148" s="26">
        <f t="shared" si="14"/>
        <v>1</v>
      </c>
      <c r="S148" s="26">
        <f t="shared" si="15"/>
        <v>0.68517384573989193</v>
      </c>
      <c r="T148" s="26">
        <f t="shared" si="16"/>
        <v>246.6625844663611</v>
      </c>
      <c r="U148" s="26">
        <f t="shared" si="17"/>
        <v>113.3374155336389</v>
      </c>
      <c r="V148" s="27">
        <f t="shared" si="18"/>
        <v>113.3374155336389</v>
      </c>
    </row>
    <row r="149" spans="1:22" ht="18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1">
        <f t="shared" si="11"/>
        <v>0.34350960000000003</v>
      </c>
      <c r="L149" s="2"/>
      <c r="M149" s="19">
        <v>1733.3666720272986</v>
      </c>
      <c r="N149" s="19">
        <f t="shared" si="19"/>
        <v>1733.3666720272986</v>
      </c>
      <c r="O149" s="19">
        <f t="shared" si="20"/>
        <v>630.45327405327737</v>
      </c>
      <c r="P149" s="25">
        <f t="shared" si="12"/>
        <v>3.0445219880697927</v>
      </c>
      <c r="Q149" s="26">
        <f t="shared" si="13"/>
        <v>1.7512590945924371</v>
      </c>
      <c r="R149" s="26">
        <f t="shared" si="14"/>
        <v>1</v>
      </c>
      <c r="S149" s="26">
        <f t="shared" si="15"/>
        <v>0.75125909459243712</v>
      </c>
      <c r="T149" s="26">
        <f t="shared" si="16"/>
        <v>270.45327405327737</v>
      </c>
      <c r="U149" s="26">
        <f t="shared" si="17"/>
        <v>89.546725946722631</v>
      </c>
      <c r="V149" s="27">
        <f t="shared" si="18"/>
        <v>89.546725946722631</v>
      </c>
    </row>
    <row r="150" spans="1:22" ht="18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1">
        <f t="shared" si="11"/>
        <v>0.34350960000000003</v>
      </c>
      <c r="L150" s="2"/>
      <c r="M150" s="19">
        <v>1801.3418356362124</v>
      </c>
      <c r="N150" s="19">
        <f t="shared" si="19"/>
        <v>1801.3418356362124</v>
      </c>
      <c r="O150" s="19">
        <f t="shared" si="20"/>
        <v>655.17693185928829</v>
      </c>
      <c r="P150" s="25">
        <f t="shared" si="12"/>
        <v>4.5497130820196379</v>
      </c>
      <c r="Q150" s="26">
        <f t="shared" si="13"/>
        <v>1.8199359218313564</v>
      </c>
      <c r="R150" s="26">
        <f t="shared" si="14"/>
        <v>1</v>
      </c>
      <c r="S150" s="26">
        <f t="shared" si="15"/>
        <v>0.81993592183135644</v>
      </c>
      <c r="T150" s="26">
        <f t="shared" si="16"/>
        <v>295.17693185928835</v>
      </c>
      <c r="U150" s="26">
        <f t="shared" si="17"/>
        <v>64.823068140711655</v>
      </c>
      <c r="V150" s="27">
        <f t="shared" si="18"/>
        <v>64.823068140711655</v>
      </c>
    </row>
    <row r="151" spans="1:22" ht="18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1">
        <f t="shared" si="11"/>
        <v>0.34350960000000003</v>
      </c>
      <c r="L151" s="2"/>
      <c r="M151" s="19">
        <v>1871.9826919356719</v>
      </c>
      <c r="N151" s="19">
        <f t="shared" si="19"/>
        <v>1871.9826919356719</v>
      </c>
      <c r="O151" s="19">
        <f t="shared" si="20"/>
        <v>680.87014487337797</v>
      </c>
      <c r="P151" s="25">
        <f t="shared" si="12"/>
        <v>5.5040391331446532</v>
      </c>
      <c r="Q151" s="26">
        <f t="shared" si="13"/>
        <v>1.8913059579816054</v>
      </c>
      <c r="R151" s="26">
        <f t="shared" si="14"/>
        <v>1</v>
      </c>
      <c r="S151" s="26">
        <f t="shared" si="15"/>
        <v>0.89130595798160539</v>
      </c>
      <c r="T151" s="26">
        <f t="shared" si="16"/>
        <v>320.87014487337797</v>
      </c>
      <c r="U151" s="26">
        <f t="shared" si="17"/>
        <v>39.129855126622033</v>
      </c>
      <c r="V151" s="27">
        <f t="shared" si="18"/>
        <v>39.129855126622033</v>
      </c>
    </row>
    <row r="152" spans="1:22" ht="18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1">
        <f t="shared" si="11"/>
        <v>0.34350960000000003</v>
      </c>
      <c r="L152" s="2"/>
      <c r="M152" s="19">
        <v>1945.3937778939337</v>
      </c>
      <c r="N152" s="19">
        <f t="shared" si="19"/>
        <v>1945.3937778939337</v>
      </c>
      <c r="O152" s="19">
        <f t="shared" si="20"/>
        <v>707.57093486841256</v>
      </c>
      <c r="P152" s="25">
        <f t="shared" si="12"/>
        <v>5.969407056783723</v>
      </c>
      <c r="Q152" s="26">
        <f t="shared" si="13"/>
        <v>1.9654748190789237</v>
      </c>
      <c r="R152" s="26">
        <f t="shared" si="14"/>
        <v>1</v>
      </c>
      <c r="S152" s="26">
        <f t="shared" si="15"/>
        <v>0.96547481907892374</v>
      </c>
      <c r="T152" s="26">
        <f t="shared" si="16"/>
        <v>347.57093486841256</v>
      </c>
      <c r="U152" s="26">
        <f t="shared" si="17"/>
        <v>12.429065131587436</v>
      </c>
      <c r="V152" s="27">
        <f t="shared" si="18"/>
        <v>12.429065131587436</v>
      </c>
    </row>
    <row r="153" spans="1:22" ht="18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1">
        <f t="shared" si="11"/>
        <v>0.34350960000000003</v>
      </c>
      <c r="L153" s="2"/>
      <c r="M153" s="24" t="s">
        <v>14</v>
      </c>
      <c r="N153" s="19">
        <f t="shared" si="19"/>
        <v>2021.6837299682059</v>
      </c>
      <c r="O153" s="19">
        <f t="shared" si="20"/>
        <v>735.3188146671738</v>
      </c>
      <c r="P153" s="25">
        <f t="shared" si="12"/>
        <v>5.9427555500772513</v>
      </c>
      <c r="Q153" s="26">
        <f t="shared" si="13"/>
        <v>2.0425522629643718</v>
      </c>
      <c r="R153" s="26">
        <f t="shared" si="14"/>
        <v>2</v>
      </c>
      <c r="S153" s="26">
        <f t="shared" si="15"/>
        <v>4.2552262964371756E-2</v>
      </c>
      <c r="T153" s="26">
        <f t="shared" si="16"/>
        <v>15.318814667173832</v>
      </c>
      <c r="U153" s="26">
        <f t="shared" si="17"/>
        <v>-15.318814667173832</v>
      </c>
      <c r="V153" s="27">
        <f t="shared" si="18"/>
        <v>-15.318814667173832</v>
      </c>
    </row>
    <row r="154" spans="1:22" ht="18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1">
        <f t="shared" si="11"/>
        <v>0.34350960000000003</v>
      </c>
      <c r="L154" s="2"/>
      <c r="M154" s="19">
        <v>2100.9654448689198</v>
      </c>
      <c r="N154" s="19">
        <f t="shared" si="19"/>
        <v>2100.9654448689198</v>
      </c>
      <c r="O154" s="19">
        <f t="shared" si="20"/>
        <v>764.15484661490621</v>
      </c>
      <c r="P154" s="25">
        <f t="shared" si="12"/>
        <v>5.3591657703466833</v>
      </c>
      <c r="Q154" s="26">
        <f t="shared" si="13"/>
        <v>2.1226523517080729</v>
      </c>
      <c r="R154" s="26">
        <f t="shared" si="14"/>
        <v>2</v>
      </c>
      <c r="S154" s="26">
        <f t="shared" si="15"/>
        <v>0.12265235170807287</v>
      </c>
      <c r="T154" s="26">
        <f t="shared" si="16"/>
        <v>44.154846614906234</v>
      </c>
      <c r="U154" s="26">
        <f t="shared" si="17"/>
        <v>-44.154846614906234</v>
      </c>
      <c r="V154" s="27">
        <f t="shared" si="18"/>
        <v>-44.154846614906234</v>
      </c>
    </row>
    <row r="155" spans="1:22" ht="18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1">
        <f t="shared" si="11"/>
        <v>0.34350960000000003</v>
      </c>
      <c r="L155" s="2"/>
      <c r="M155" s="19">
        <v>2183.3562466284857</v>
      </c>
      <c r="N155" s="19">
        <f t="shared" si="19"/>
        <v>2183.3562466284857</v>
      </c>
      <c r="O155" s="19">
        <f t="shared" si="20"/>
        <v>794.12170334490258</v>
      </c>
      <c r="P155" s="25">
        <f t="shared" si="12"/>
        <v>4.0606130576058463</v>
      </c>
      <c r="Q155" s="26">
        <f t="shared" si="13"/>
        <v>2.2058936204025072</v>
      </c>
      <c r="R155" s="26">
        <f t="shared" si="14"/>
        <v>2</v>
      </c>
      <c r="S155" s="26">
        <f t="shared" si="15"/>
        <v>0.20589362040250725</v>
      </c>
      <c r="T155" s="26">
        <f t="shared" si="16"/>
        <v>74.121703344902613</v>
      </c>
      <c r="U155" s="26">
        <f t="shared" si="17"/>
        <v>-74.121703344902613</v>
      </c>
      <c r="V155" s="27">
        <f t="shared" si="18"/>
        <v>-74.121703344902613</v>
      </c>
    </row>
    <row r="156" spans="1:22" ht="18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1">
        <f t="shared" si="11"/>
        <v>0.34350960000000003</v>
      </c>
      <c r="L156" s="2"/>
      <c r="M156" s="19">
        <v>2268.9780602217597</v>
      </c>
      <c r="N156" s="19">
        <f t="shared" si="19"/>
        <v>2268.9780602217597</v>
      </c>
      <c r="O156" s="19">
        <f t="shared" si="20"/>
        <v>825.26373092705569</v>
      </c>
      <c r="P156" s="25">
        <f t="shared" si="12"/>
        <v>1.6834282002949996</v>
      </c>
      <c r="Q156" s="26">
        <f t="shared" si="13"/>
        <v>2.2923992525751546</v>
      </c>
      <c r="R156" s="26">
        <f t="shared" si="14"/>
        <v>2</v>
      </c>
      <c r="S156" s="26">
        <f t="shared" si="15"/>
        <v>0.29239925257515464</v>
      </c>
      <c r="T156" s="26">
        <f t="shared" si="16"/>
        <v>105.26373092705568</v>
      </c>
      <c r="U156" s="26">
        <f t="shared" si="17"/>
        <v>-105.26373092705568</v>
      </c>
      <c r="V156" s="27">
        <f t="shared" si="18"/>
        <v>-105.26373092705568</v>
      </c>
    </row>
    <row r="157" spans="1:22" ht="18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1">
        <f t="shared" si="11"/>
        <v>0.34350960000000003</v>
      </c>
      <c r="L157" s="2"/>
      <c r="M157" s="19">
        <v>2357.9575919951621</v>
      </c>
      <c r="N157" s="19">
        <f t="shared" si="19"/>
        <v>2357.9575919951621</v>
      </c>
      <c r="O157" s="19">
        <f t="shared" si="20"/>
        <v>857.62701449282281</v>
      </c>
      <c r="P157" s="25">
        <f t="shared" si="12"/>
        <v>-2.8195225159801458</v>
      </c>
      <c r="Q157" s="26">
        <f t="shared" si="13"/>
        <v>2.3822972624800633</v>
      </c>
      <c r="R157" s="26">
        <f t="shared" si="14"/>
        <v>2</v>
      </c>
      <c r="S157" s="26">
        <f t="shared" si="15"/>
        <v>0.38229726248006335</v>
      </c>
      <c r="T157" s="26">
        <f t="shared" si="16"/>
        <v>137.62701449282281</v>
      </c>
      <c r="U157" s="26">
        <f t="shared" si="17"/>
        <v>-137.62701449282281</v>
      </c>
      <c r="V157" s="27">
        <f t="shared" si="18"/>
        <v>-137.62701449282281</v>
      </c>
    </row>
    <row r="158" spans="1:22" ht="18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1">
        <f t="shared" si="11"/>
        <v>0.34350960000000003</v>
      </c>
      <c r="L158" s="2"/>
      <c r="M158" s="19">
        <v>2450.4265171714433</v>
      </c>
      <c r="N158" s="19">
        <f t="shared" si="19"/>
        <v>2450.4265171714433</v>
      </c>
      <c r="O158" s="19">
        <f t="shared" si="20"/>
        <v>891.25944643371793</v>
      </c>
      <c r="P158" s="25">
        <f t="shared" si="12"/>
        <v>-16.34009788551786</v>
      </c>
      <c r="Q158" s="26">
        <f t="shared" si="13"/>
        <v>2.4757206845381052</v>
      </c>
      <c r="R158" s="26">
        <f t="shared" si="14"/>
        <v>2</v>
      </c>
      <c r="S158" s="26">
        <f t="shared" si="15"/>
        <v>0.47572068453810523</v>
      </c>
      <c r="T158" s="26">
        <f t="shared" si="16"/>
        <v>171.25944643371787</v>
      </c>
      <c r="U158" s="26">
        <f t="shared" si="17"/>
        <v>-171.25944643371787</v>
      </c>
      <c r="V158" s="27">
        <f t="shared" si="18"/>
        <v>-171.25944643371787</v>
      </c>
    </row>
    <row r="159" spans="1:22" ht="18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1">
        <f t="shared" si="11"/>
        <v>0.34350960000000003</v>
      </c>
      <c r="L159" s="2"/>
      <c r="M159" s="24" t="s">
        <v>15</v>
      </c>
      <c r="N159" s="19">
        <f t="shared" si="19"/>
        <v>2546.5216747075783</v>
      </c>
      <c r="O159" s="19">
        <f t="shared" si="20"/>
        <v>926.2107972742557</v>
      </c>
      <c r="P159" s="25">
        <f t="shared" si="12"/>
        <v>-6.8687193154263451</v>
      </c>
      <c r="Q159" s="26">
        <f t="shared" si="13"/>
        <v>2.5728077702062659</v>
      </c>
      <c r="R159" s="26">
        <f t="shared" si="14"/>
        <v>2</v>
      </c>
      <c r="S159" s="26">
        <f t="shared" si="15"/>
        <v>0.57280777020626594</v>
      </c>
      <c r="T159" s="26">
        <f t="shared" si="16"/>
        <v>206.21079727425575</v>
      </c>
      <c r="U159" s="26">
        <f t="shared" si="17"/>
        <v>153.78920272574425</v>
      </c>
      <c r="V159" s="27">
        <f t="shared" si="18"/>
        <v>153.78920272574425</v>
      </c>
    </row>
    <row r="160" spans="1:22" ht="18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1">
        <f t="shared" si="11"/>
        <v>0.34350960000000003</v>
      </c>
      <c r="L160" s="2"/>
      <c r="M160" s="19">
        <v>2646.3852697941502</v>
      </c>
      <c r="N160" s="19">
        <f t="shared" si="19"/>
        <v>2646.3852697941502</v>
      </c>
      <c r="O160" s="19">
        <f t="shared" si="20"/>
        <v>962.53278932422654</v>
      </c>
      <c r="P160" s="25">
        <f t="shared" si="12"/>
        <v>0.32424600261427061</v>
      </c>
      <c r="Q160" s="26">
        <f t="shared" si="13"/>
        <v>2.6737021925672959</v>
      </c>
      <c r="R160" s="26">
        <f t="shared" si="14"/>
        <v>2</v>
      </c>
      <c r="S160" s="26">
        <f t="shared" si="15"/>
        <v>0.67370219256729591</v>
      </c>
      <c r="T160" s="26">
        <f t="shared" si="16"/>
        <v>242.53278932422654</v>
      </c>
      <c r="U160" s="26">
        <f t="shared" si="17"/>
        <v>117.46721067577346</v>
      </c>
      <c r="V160" s="27">
        <f t="shared" si="18"/>
        <v>117.46721067577346</v>
      </c>
    </row>
    <row r="161" spans="1:22" ht="18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1">
        <f t="shared" ref="K161:K213" si="21">K160</f>
        <v>0.34350960000000003</v>
      </c>
      <c r="L161" s="2"/>
      <c r="M161" s="19">
        <v>2750.1650842958816</v>
      </c>
      <c r="N161" s="19">
        <f t="shared" si="19"/>
        <v>2750.1650842958816</v>
      </c>
      <c r="O161" s="19">
        <f t="shared" si="20"/>
        <v>1000.2791732192942</v>
      </c>
      <c r="P161" s="25">
        <f t="shared" ref="P161:P213" si="22">(10)*(LOG(0.0000000001+2*(1+COS(RADIANS(O161)))))</f>
        <v>3.7233915350520426</v>
      </c>
      <c r="Q161" s="26">
        <f t="shared" ref="Q161:Q213" si="23">O161/360</f>
        <v>2.778553258942484</v>
      </c>
      <c r="R161" s="26">
        <f t="shared" ref="R161:R213" si="24">TRUNC(Q161,0)</f>
        <v>2</v>
      </c>
      <c r="S161" s="26">
        <f t="shared" ref="S161:S213" si="25">Q161-R161</f>
        <v>0.77855325894248395</v>
      </c>
      <c r="T161" s="26">
        <f t="shared" ref="T161:T213" si="26" xml:space="preserve"> S161 * 360</f>
        <v>280.27917321929419</v>
      </c>
      <c r="U161" s="26">
        <f t="shared" ref="U161:U213" si="27">IF(T161 &lt; 180,- T161,360 - T161)</f>
        <v>79.720826780705806</v>
      </c>
      <c r="V161" s="27">
        <f t="shared" ref="V161:V176" si="28">IF(U161 &gt; 180,-360+U161,U161)</f>
        <v>79.720826780705806</v>
      </c>
    </row>
    <row r="162" spans="1:22" ht="18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1">
        <f t="shared" si="21"/>
        <v>0.34350960000000003</v>
      </c>
      <c r="L162" s="2"/>
      <c r="M162" s="19">
        <v>2858.01469544474</v>
      </c>
      <c r="N162" s="19">
        <f t="shared" si="19"/>
        <v>2858.01469544474</v>
      </c>
      <c r="O162" s="19">
        <f t="shared" si="20"/>
        <v>1039.5058074631884</v>
      </c>
      <c r="P162" s="25">
        <f t="shared" si="22"/>
        <v>5.4665906578845735</v>
      </c>
      <c r="Q162" s="26">
        <f t="shared" si="23"/>
        <v>2.8875161318421898</v>
      </c>
      <c r="R162" s="26">
        <f t="shared" si="24"/>
        <v>2</v>
      </c>
      <c r="S162" s="26">
        <f t="shared" si="25"/>
        <v>0.8875161318421898</v>
      </c>
      <c r="T162" s="26">
        <f t="shared" si="26"/>
        <v>319.50580746318832</v>
      </c>
      <c r="U162" s="26">
        <f t="shared" si="27"/>
        <v>40.494192536811681</v>
      </c>
      <c r="V162" s="27">
        <f t="shared" si="28"/>
        <v>40.494192536811681</v>
      </c>
    </row>
    <row r="163" spans="1:22" ht="18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1">
        <f t="shared" si="21"/>
        <v>0.34350960000000003</v>
      </c>
      <c r="L163" s="2"/>
      <c r="M163" s="19">
        <v>2970.0937031092399</v>
      </c>
      <c r="N163" s="19">
        <f t="shared" ref="N163:N213" si="29">(N162)*(1+(1/25.5))</f>
        <v>2970.0937031092399</v>
      </c>
      <c r="O163" s="19">
        <f t="shared" ref="O163:O213" si="30">((K163  / (340/N163)) * (360))</f>
        <v>1080.2707410891958</v>
      </c>
      <c r="P163" s="25">
        <f t="shared" si="22"/>
        <v>6.0205756703077462</v>
      </c>
      <c r="Q163" s="26">
        <f t="shared" si="23"/>
        <v>3.0007520585810994</v>
      </c>
      <c r="R163" s="26">
        <f t="shared" si="24"/>
        <v>3</v>
      </c>
      <c r="S163" s="26">
        <f t="shared" si="25"/>
        <v>7.5205858109939072E-4</v>
      </c>
      <c r="T163" s="26">
        <f t="shared" si="26"/>
        <v>0.27074108919578066</v>
      </c>
      <c r="U163" s="26">
        <f t="shared" si="27"/>
        <v>-0.27074108919578066</v>
      </c>
      <c r="V163" s="27">
        <f t="shared" si="28"/>
        <v>-0.27074108919578066</v>
      </c>
    </row>
    <row r="164" spans="1:22" ht="18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1">
        <f t="shared" si="21"/>
        <v>0.34350960000000003</v>
      </c>
      <c r="L164" s="2"/>
      <c r="M164" s="19">
        <v>3086.5679659762691</v>
      </c>
      <c r="N164" s="19">
        <f t="shared" si="29"/>
        <v>3086.5679659762691</v>
      </c>
      <c r="O164" s="19">
        <f t="shared" si="30"/>
        <v>1122.634299563282</v>
      </c>
      <c r="P164" s="25">
        <f t="shared" si="22"/>
        <v>5.4050259488185803</v>
      </c>
      <c r="Q164" s="26">
        <f t="shared" si="23"/>
        <v>3.1184286098980056</v>
      </c>
      <c r="R164" s="26">
        <f t="shared" si="24"/>
        <v>3</v>
      </c>
      <c r="S164" s="26">
        <f t="shared" si="25"/>
        <v>0.11842860989800563</v>
      </c>
      <c r="T164" s="26">
        <f t="shared" si="26"/>
        <v>42.634299563282028</v>
      </c>
      <c r="U164" s="26">
        <f t="shared" si="27"/>
        <v>-42.634299563282028</v>
      </c>
      <c r="V164" s="27">
        <f t="shared" si="28"/>
        <v>-42.634299563282028</v>
      </c>
    </row>
    <row r="165" spans="1:22" ht="18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1">
        <f t="shared" si="21"/>
        <v>0.34350960000000003</v>
      </c>
      <c r="L165" s="2"/>
      <c r="M165" s="24" t="s">
        <v>16</v>
      </c>
      <c r="N165" s="19">
        <f t="shared" si="29"/>
        <v>3207.6098469949466</v>
      </c>
      <c r="O165" s="19">
        <f t="shared" si="30"/>
        <v>1166.6591740559597</v>
      </c>
      <c r="P165" s="25">
        <f t="shared" si="22"/>
        <v>3.2562868752275911</v>
      </c>
      <c r="Q165" s="26">
        <f t="shared" si="23"/>
        <v>3.2407199279332213</v>
      </c>
      <c r="R165" s="26">
        <f t="shared" si="24"/>
        <v>3</v>
      </c>
      <c r="S165" s="26">
        <f t="shared" si="25"/>
        <v>0.24071992793322128</v>
      </c>
      <c r="T165" s="26">
        <f t="shared" si="26"/>
        <v>86.659174055959653</v>
      </c>
      <c r="U165" s="26">
        <f t="shared" si="27"/>
        <v>-86.659174055959653</v>
      </c>
      <c r="V165" s="27">
        <f t="shared" si="28"/>
        <v>-86.659174055959653</v>
      </c>
    </row>
    <row r="166" spans="1:22" ht="18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1">
        <f t="shared" si="21"/>
        <v>0.34350960000000003</v>
      </c>
      <c r="L166" s="2"/>
      <c r="M166" s="19">
        <v>3333.3984684457291</v>
      </c>
      <c r="N166" s="19">
        <f t="shared" si="29"/>
        <v>3333.3984684457291</v>
      </c>
      <c r="O166" s="19">
        <f t="shared" si="30"/>
        <v>1212.4105142150172</v>
      </c>
      <c r="P166" s="25">
        <f t="shared" si="22"/>
        <v>-1.8633614767620696</v>
      </c>
      <c r="Q166" s="26">
        <f t="shared" si="23"/>
        <v>3.3678069839306035</v>
      </c>
      <c r="R166" s="26">
        <f t="shared" si="24"/>
        <v>3</v>
      </c>
      <c r="S166" s="26">
        <f t="shared" si="25"/>
        <v>0.36780698393060351</v>
      </c>
      <c r="T166" s="26">
        <f t="shared" si="26"/>
        <v>132.41051421501726</v>
      </c>
      <c r="U166" s="26">
        <f t="shared" si="27"/>
        <v>-132.41051421501726</v>
      </c>
      <c r="V166" s="27">
        <f t="shared" si="28"/>
        <v>-132.41051421501726</v>
      </c>
    </row>
    <row r="167" spans="1:22" ht="18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1">
        <f t="shared" si="21"/>
        <v>0.34350960000000003</v>
      </c>
      <c r="L167" s="2"/>
      <c r="M167" s="19">
        <v>3464.1199770122284</v>
      </c>
      <c r="N167" s="19">
        <f t="shared" si="29"/>
        <v>3464.1199770122284</v>
      </c>
      <c r="O167" s="19">
        <f t="shared" si="30"/>
        <v>1259.9560245763903</v>
      </c>
      <c r="P167" s="25">
        <f t="shared" si="22"/>
        <v>-62.297515049577044</v>
      </c>
      <c r="Q167" s="26">
        <f t="shared" si="23"/>
        <v>3.4998778460455284</v>
      </c>
      <c r="R167" s="26">
        <f t="shared" si="24"/>
        <v>3</v>
      </c>
      <c r="S167" s="26">
        <f t="shared" si="25"/>
        <v>0.49987784604552843</v>
      </c>
      <c r="T167" s="26">
        <f t="shared" si="26"/>
        <v>179.95602457639023</v>
      </c>
      <c r="U167" s="26">
        <f t="shared" si="27"/>
        <v>-179.95602457639023</v>
      </c>
      <c r="V167" s="27">
        <f t="shared" si="28"/>
        <v>-179.95602457639023</v>
      </c>
    </row>
    <row r="168" spans="1:22" ht="18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1">
        <f t="shared" si="21"/>
        <v>0.34350960000000003</v>
      </c>
      <c r="L168" s="2"/>
      <c r="M168" s="19">
        <v>3599.9678192480023</v>
      </c>
      <c r="N168" s="19">
        <f t="shared" si="29"/>
        <v>3599.9678192480023</v>
      </c>
      <c r="O168" s="19">
        <f t="shared" si="30"/>
        <v>1309.366064755857</v>
      </c>
      <c r="P168" s="25">
        <f t="shared" si="22"/>
        <v>-1.5642316965759635</v>
      </c>
      <c r="Q168" s="26">
        <f t="shared" si="23"/>
        <v>3.6371279576551583</v>
      </c>
      <c r="R168" s="26">
        <f t="shared" si="24"/>
        <v>3</v>
      </c>
      <c r="S168" s="26">
        <f t="shared" si="25"/>
        <v>0.63712795765515828</v>
      </c>
      <c r="T168" s="26">
        <f t="shared" si="26"/>
        <v>229.366064755857</v>
      </c>
      <c r="U168" s="26">
        <f t="shared" si="27"/>
        <v>130.633935244143</v>
      </c>
      <c r="V168" s="27">
        <f t="shared" si="28"/>
        <v>130.633935244143</v>
      </c>
    </row>
    <row r="169" spans="1:22" ht="18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1">
        <f t="shared" si="21"/>
        <v>0.34350960000000003</v>
      </c>
      <c r="L169" s="2"/>
      <c r="M169" s="19">
        <v>3741.1430278459634</v>
      </c>
      <c r="N169" s="19">
        <f t="shared" si="29"/>
        <v>3741.1430278459634</v>
      </c>
      <c r="O169" s="19">
        <f t="shared" si="30"/>
        <v>1360.7137535698121</v>
      </c>
      <c r="P169" s="25">
        <f t="shared" si="22"/>
        <v>3.7507897346961165</v>
      </c>
      <c r="Q169" s="26">
        <f t="shared" si="23"/>
        <v>3.7797604265828113</v>
      </c>
      <c r="R169" s="26">
        <f t="shared" si="24"/>
        <v>3</v>
      </c>
      <c r="S169" s="26">
        <f t="shared" si="25"/>
        <v>0.77976042658281131</v>
      </c>
      <c r="T169" s="26">
        <f t="shared" si="26"/>
        <v>280.71375356981207</v>
      </c>
      <c r="U169" s="26">
        <f t="shared" si="27"/>
        <v>79.28624643018793</v>
      </c>
      <c r="V169" s="27">
        <f t="shared" si="28"/>
        <v>79.28624643018793</v>
      </c>
    </row>
    <row r="170" spans="1:22" ht="18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1">
        <f t="shared" si="21"/>
        <v>0.34350960000000003</v>
      </c>
      <c r="L170" s="2"/>
      <c r="M170" s="19">
        <v>3887.8545191340409</v>
      </c>
      <c r="N170" s="19">
        <f t="shared" si="29"/>
        <v>3887.8545191340409</v>
      </c>
      <c r="O170" s="19">
        <f t="shared" si="30"/>
        <v>1414.0750772392164</v>
      </c>
      <c r="P170" s="25">
        <f t="shared" si="22"/>
        <v>5.7963904210515782</v>
      </c>
      <c r="Q170" s="26">
        <f t="shared" si="23"/>
        <v>3.9279863256644898</v>
      </c>
      <c r="R170" s="26">
        <f t="shared" si="24"/>
        <v>3</v>
      </c>
      <c r="S170" s="26">
        <f t="shared" si="25"/>
        <v>0.9279863256644898</v>
      </c>
      <c r="T170" s="26">
        <f t="shared" si="26"/>
        <v>334.07507723921634</v>
      </c>
      <c r="U170" s="26">
        <f t="shared" si="27"/>
        <v>25.924922760783659</v>
      </c>
      <c r="V170" s="27">
        <f t="shared" si="28"/>
        <v>25.924922760783659</v>
      </c>
    </row>
    <row r="171" spans="1:22" ht="18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1">
        <f t="shared" si="21"/>
        <v>0.34350960000000003</v>
      </c>
      <c r="L171" s="2"/>
      <c r="M171" s="24" t="s">
        <v>17</v>
      </c>
      <c r="N171" s="19">
        <f t="shared" si="29"/>
        <v>4040.3194022373368</v>
      </c>
      <c r="O171" s="19">
        <f t="shared" si="30"/>
        <v>1469.529001836833</v>
      </c>
      <c r="P171" s="25">
        <f t="shared" si="22"/>
        <v>5.7289629607579862</v>
      </c>
      <c r="Q171" s="26">
        <f t="shared" si="23"/>
        <v>4.0820250051023139</v>
      </c>
      <c r="R171" s="26">
        <f t="shared" si="24"/>
        <v>4</v>
      </c>
      <c r="S171" s="26">
        <f t="shared" si="25"/>
        <v>8.2025005102313919E-2</v>
      </c>
      <c r="T171" s="26">
        <f t="shared" si="26"/>
        <v>29.529001836833011</v>
      </c>
      <c r="U171" s="26">
        <f t="shared" si="27"/>
        <v>-29.529001836833011</v>
      </c>
      <c r="V171" s="27">
        <f t="shared" si="28"/>
        <v>-29.529001836833011</v>
      </c>
    </row>
    <row r="172" spans="1:22" ht="18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1">
        <f t="shared" si="21"/>
        <v>0.34350960000000003</v>
      </c>
      <c r="L172" s="2"/>
      <c r="M172" s="19">
        <v>4198.7633003642914</v>
      </c>
      <c r="N172" s="19">
        <f t="shared" si="29"/>
        <v>4198.7633003642914</v>
      </c>
      <c r="O172" s="19">
        <f t="shared" si="30"/>
        <v>1527.1575901441599</v>
      </c>
      <c r="P172" s="25">
        <f t="shared" si="22"/>
        <v>3.2204929280374888</v>
      </c>
      <c r="Q172" s="26">
        <f t="shared" si="23"/>
        <v>4.2421044170671109</v>
      </c>
      <c r="R172" s="26">
        <f t="shared" si="24"/>
        <v>4</v>
      </c>
      <c r="S172" s="26">
        <f t="shared" si="25"/>
        <v>0.24210441706711094</v>
      </c>
      <c r="T172" s="26">
        <f t="shared" si="26"/>
        <v>87.15759014415994</v>
      </c>
      <c r="U172" s="26">
        <f t="shared" si="27"/>
        <v>-87.15759014415994</v>
      </c>
      <c r="V172" s="27">
        <f t="shared" si="28"/>
        <v>-87.15759014415994</v>
      </c>
    </row>
    <row r="173" spans="1:22" ht="18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1">
        <f t="shared" si="21"/>
        <v>0.34350960000000003</v>
      </c>
      <c r="L173" s="2"/>
      <c r="M173" s="19">
        <v>4363.4206846923034</v>
      </c>
      <c r="N173" s="19">
        <f t="shared" si="29"/>
        <v>4363.4206846923034</v>
      </c>
      <c r="O173" s="19">
        <f t="shared" si="30"/>
        <v>1587.04612309099</v>
      </c>
      <c r="P173" s="25">
        <f t="shared" si="22"/>
        <v>-4.924375256629915</v>
      </c>
      <c r="Q173" s="26">
        <f t="shared" si="23"/>
        <v>4.4084614530305277</v>
      </c>
      <c r="R173" s="26">
        <f t="shared" si="24"/>
        <v>4</v>
      </c>
      <c r="S173" s="26">
        <f t="shared" si="25"/>
        <v>0.40846145303052772</v>
      </c>
      <c r="T173" s="26">
        <f t="shared" si="26"/>
        <v>147.04612309098997</v>
      </c>
      <c r="U173" s="26">
        <f t="shared" si="27"/>
        <v>-147.04612309098997</v>
      </c>
      <c r="V173" s="27">
        <f t="shared" si="28"/>
        <v>-147.04612309098997</v>
      </c>
    </row>
    <row r="174" spans="1:22" ht="18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1">
        <f t="shared" si="21"/>
        <v>0.34350960000000003</v>
      </c>
      <c r="L174" s="2"/>
      <c r="M174" s="19">
        <v>4534.5352213469041</v>
      </c>
      <c r="N174" s="19">
        <f t="shared" si="29"/>
        <v>4534.5352213469041</v>
      </c>
      <c r="O174" s="19">
        <f t="shared" si="30"/>
        <v>1649.2832259573036</v>
      </c>
      <c r="P174" s="25">
        <f t="shared" si="22"/>
        <v>-5.9248165679431732</v>
      </c>
      <c r="Q174" s="26">
        <f t="shared" si="23"/>
        <v>4.5813422943258431</v>
      </c>
      <c r="R174" s="26">
        <f t="shared" si="24"/>
        <v>4</v>
      </c>
      <c r="S174" s="26">
        <f t="shared" si="25"/>
        <v>0.58134229432584306</v>
      </c>
      <c r="T174" s="26">
        <f t="shared" si="26"/>
        <v>209.2832259573035</v>
      </c>
      <c r="U174" s="26">
        <f t="shared" si="27"/>
        <v>150.7167740426965</v>
      </c>
      <c r="V174" s="27">
        <f t="shared" si="28"/>
        <v>150.7167740426965</v>
      </c>
    </row>
    <row r="175" spans="1:22" ht="18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1">
        <f t="shared" si="21"/>
        <v>0.34350960000000003</v>
      </c>
      <c r="L175" s="2"/>
      <c r="M175" s="19">
        <v>4712.3601319879599</v>
      </c>
      <c r="N175" s="19">
        <f t="shared" si="29"/>
        <v>4712.3601319879599</v>
      </c>
      <c r="O175" s="19">
        <f t="shared" si="30"/>
        <v>1713.9609995242567</v>
      </c>
      <c r="P175" s="25">
        <f t="shared" si="22"/>
        <v>3.3003915626116411</v>
      </c>
      <c r="Q175" s="26">
        <f t="shared" si="23"/>
        <v>4.7610027764562686</v>
      </c>
      <c r="R175" s="26">
        <f t="shared" si="24"/>
        <v>4</v>
      </c>
      <c r="S175" s="26">
        <f t="shared" si="25"/>
        <v>0.76100277645626857</v>
      </c>
      <c r="T175" s="26">
        <f t="shared" si="26"/>
        <v>273.96099952425669</v>
      </c>
      <c r="U175" s="26">
        <f t="shared" si="27"/>
        <v>86.039000475743308</v>
      </c>
      <c r="V175" s="27">
        <f t="shared" si="28"/>
        <v>86.039000475743308</v>
      </c>
    </row>
    <row r="176" spans="1:22" ht="18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1">
        <f t="shared" si="21"/>
        <v>0.34350960000000003</v>
      </c>
      <c r="L176" s="2"/>
      <c r="M176" s="19">
        <v>4897.158568536508</v>
      </c>
      <c r="N176" s="19">
        <f t="shared" si="29"/>
        <v>4897.158568536508</v>
      </c>
      <c r="O176" s="19">
        <f t="shared" si="30"/>
        <v>1781.1751563683456</v>
      </c>
      <c r="P176" s="25">
        <f t="shared" si="22"/>
        <v>5.9028650897643287</v>
      </c>
      <c r="Q176" s="26">
        <f t="shared" si="23"/>
        <v>4.947708767689849</v>
      </c>
      <c r="R176" s="26">
        <f t="shared" si="24"/>
        <v>4</v>
      </c>
      <c r="S176" s="26">
        <f t="shared" si="25"/>
        <v>0.94770876768984902</v>
      </c>
      <c r="T176" s="26">
        <f t="shared" si="26"/>
        <v>341.17515636834565</v>
      </c>
      <c r="U176" s="26">
        <f t="shared" si="27"/>
        <v>18.824843631654346</v>
      </c>
      <c r="V176" s="27">
        <f t="shared" si="28"/>
        <v>18.824843631654346</v>
      </c>
    </row>
    <row r="177" spans="1:22" ht="18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1">
        <f t="shared" si="21"/>
        <v>0.34350960000000003</v>
      </c>
      <c r="L177" s="2"/>
      <c r="M177" s="24" t="s">
        <v>18</v>
      </c>
      <c r="N177" s="19">
        <f t="shared" si="29"/>
        <v>5089.2040025967635</v>
      </c>
      <c r="O177" s="19">
        <f t="shared" si="30"/>
        <v>1851.0251625004375</v>
      </c>
      <c r="P177" s="25">
        <f t="shared" si="22"/>
        <v>5.129454899377448</v>
      </c>
      <c r="Q177" s="26">
        <f t="shared" si="23"/>
        <v>5.1417365625012152</v>
      </c>
      <c r="R177" s="26">
        <f t="shared" si="24"/>
        <v>5</v>
      </c>
      <c r="S177" s="26">
        <f t="shared" si="25"/>
        <v>0.14173656250121525</v>
      </c>
      <c r="T177" s="26">
        <f t="shared" si="26"/>
        <v>51.025162500437489</v>
      </c>
      <c r="U177" s="26">
        <f t="shared" si="27"/>
        <v>-51.025162500437489</v>
      </c>
      <c r="V177" s="27">
        <f>IF(U177 &gt; 180,-360+U177,U177)</f>
        <v>-51.025162500437489</v>
      </c>
    </row>
    <row r="178" spans="1:22" ht="18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1">
        <f t="shared" si="21"/>
        <v>0.34350960000000003</v>
      </c>
      <c r="L178" s="2"/>
      <c r="M178" s="19">
        <v>5288.7806301495784</v>
      </c>
      <c r="N178" s="19">
        <f t="shared" si="29"/>
        <v>5288.7806301495784</v>
      </c>
      <c r="O178" s="19">
        <f t="shared" si="30"/>
        <v>1923.6143845592785</v>
      </c>
      <c r="P178" s="25">
        <f t="shared" si="22"/>
        <v>-0.49246444189804961</v>
      </c>
      <c r="Q178" s="26">
        <f t="shared" si="23"/>
        <v>5.3433732904424405</v>
      </c>
      <c r="R178" s="26">
        <f t="shared" si="24"/>
        <v>5</v>
      </c>
      <c r="S178" s="26">
        <f t="shared" si="25"/>
        <v>0.34337329044244047</v>
      </c>
      <c r="T178" s="26">
        <f t="shared" si="26"/>
        <v>123.61438455927856</v>
      </c>
      <c r="U178" s="26">
        <f t="shared" si="27"/>
        <v>-123.61438455927856</v>
      </c>
      <c r="V178" s="27">
        <f t="shared" ref="V178:V213" si="31">IF(U178 &gt; 180,-360+U178,U178)</f>
        <v>-123.61438455927856</v>
      </c>
    </row>
    <row r="179" spans="1:22" ht="18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1">
        <f t="shared" si="21"/>
        <v>0.34350960000000003</v>
      </c>
      <c r="L179" s="2"/>
      <c r="M179" s="19">
        <v>5496.1837921162287</v>
      </c>
      <c r="N179" s="19">
        <f t="shared" si="29"/>
        <v>5496.1837921162287</v>
      </c>
      <c r="O179" s="19">
        <f t="shared" si="30"/>
        <v>1999.0502427772897</v>
      </c>
      <c r="P179" s="25">
        <f t="shared" si="22"/>
        <v>-9.6044883771966596</v>
      </c>
      <c r="Q179" s="26">
        <f t="shared" si="23"/>
        <v>5.552917341048027</v>
      </c>
      <c r="R179" s="26">
        <f t="shared" si="24"/>
        <v>5</v>
      </c>
      <c r="S179" s="26">
        <f t="shared" si="25"/>
        <v>0.55291734104802703</v>
      </c>
      <c r="T179" s="26">
        <f t="shared" si="26"/>
        <v>199.05024277728972</v>
      </c>
      <c r="U179" s="26">
        <f t="shared" si="27"/>
        <v>160.94975722271028</v>
      </c>
      <c r="V179" s="27">
        <f t="shared" si="31"/>
        <v>160.94975722271028</v>
      </c>
    </row>
    <row r="180" spans="1:22" ht="18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1">
        <f t="shared" si="21"/>
        <v>0.34350960000000003</v>
      </c>
      <c r="L180" s="2"/>
      <c r="M180" s="19">
        <v>5711.7204114149044</v>
      </c>
      <c r="N180" s="19">
        <f t="shared" si="29"/>
        <v>5711.7204114149044</v>
      </c>
      <c r="O180" s="19">
        <f t="shared" si="30"/>
        <v>2077.4443699450267</v>
      </c>
      <c r="P180" s="25">
        <f t="shared" si="22"/>
        <v>3.5394064980927258</v>
      </c>
      <c r="Q180" s="26">
        <f t="shared" si="23"/>
        <v>5.7706788054028522</v>
      </c>
      <c r="R180" s="26">
        <f t="shared" si="24"/>
        <v>5</v>
      </c>
      <c r="S180" s="26">
        <f t="shared" si="25"/>
        <v>0.77067880540285216</v>
      </c>
      <c r="T180" s="26">
        <f t="shared" si="26"/>
        <v>277.44436994502678</v>
      </c>
      <c r="U180" s="26">
        <f t="shared" si="27"/>
        <v>82.555630054973221</v>
      </c>
      <c r="V180" s="27">
        <f t="shared" si="31"/>
        <v>82.555630054973221</v>
      </c>
    </row>
    <row r="181" spans="1:22" ht="18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1">
        <f t="shared" si="21"/>
        <v>0.34350960000000003</v>
      </c>
      <c r="L181" s="2"/>
      <c r="M181" s="19">
        <v>5935.7094471566661</v>
      </c>
      <c r="N181" s="19">
        <f t="shared" si="29"/>
        <v>5935.7094471566661</v>
      </c>
      <c r="O181" s="19">
        <f t="shared" si="30"/>
        <v>2158.9127766095376</v>
      </c>
      <c r="P181" s="25">
        <f t="shared" si="22"/>
        <v>6.0202089616526413</v>
      </c>
      <c r="Q181" s="26">
        <f t="shared" si="23"/>
        <v>5.9969799350264932</v>
      </c>
      <c r="R181" s="26">
        <f t="shared" si="24"/>
        <v>5</v>
      </c>
      <c r="S181" s="26">
        <f t="shared" si="25"/>
        <v>0.99697993502649318</v>
      </c>
      <c r="T181" s="26">
        <f t="shared" si="26"/>
        <v>358.91277660953756</v>
      </c>
      <c r="U181" s="26">
        <f t="shared" si="27"/>
        <v>1.0872233904624409</v>
      </c>
      <c r="V181" s="27">
        <f t="shared" si="31"/>
        <v>1.0872233904624409</v>
      </c>
    </row>
    <row r="182" spans="1:22" ht="18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1">
        <f t="shared" si="21"/>
        <v>0.34350960000000003</v>
      </c>
      <c r="L182" s="2"/>
      <c r="M182" s="19">
        <v>6168.4823666530065</v>
      </c>
      <c r="N182" s="19">
        <f t="shared" si="29"/>
        <v>6168.4823666530065</v>
      </c>
      <c r="O182" s="19">
        <f t="shared" si="30"/>
        <v>2243.5760227510882</v>
      </c>
      <c r="P182" s="25">
        <f t="shared" si="22"/>
        <v>3.4708978751832538</v>
      </c>
      <c r="Q182" s="26">
        <f t="shared" si="23"/>
        <v>6.2321556187530227</v>
      </c>
      <c r="R182" s="26">
        <f t="shared" si="24"/>
        <v>6</v>
      </c>
      <c r="S182" s="26">
        <f t="shared" si="25"/>
        <v>0.23215561875302271</v>
      </c>
      <c r="T182" s="26">
        <f t="shared" si="26"/>
        <v>83.576022751088175</v>
      </c>
      <c r="U182" s="26">
        <f t="shared" si="27"/>
        <v>-83.576022751088175</v>
      </c>
      <c r="V182" s="27">
        <f t="shared" si="31"/>
        <v>-83.576022751088175</v>
      </c>
    </row>
    <row r="183" spans="1:22" ht="18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1">
        <f t="shared" si="21"/>
        <v>0.34350960000000003</v>
      </c>
      <c r="L183" s="2"/>
      <c r="M183" s="24" t="s">
        <v>19</v>
      </c>
      <c r="N183" s="19">
        <f t="shared" si="29"/>
        <v>6410.3836359335173</v>
      </c>
      <c r="O183" s="19">
        <f t="shared" si="30"/>
        <v>2331.5593961923078</v>
      </c>
      <c r="P183" s="25">
        <f t="shared" si="22"/>
        <v>-16.642837991857014</v>
      </c>
      <c r="Q183" s="26">
        <f t="shared" si="23"/>
        <v>6.4765538783119663</v>
      </c>
      <c r="R183" s="26">
        <f t="shared" si="24"/>
        <v>6</v>
      </c>
      <c r="S183" s="26">
        <f t="shared" si="25"/>
        <v>0.47655387831196627</v>
      </c>
      <c r="T183" s="26">
        <f t="shared" si="26"/>
        <v>171.55939619230787</v>
      </c>
      <c r="U183" s="26">
        <f t="shared" si="27"/>
        <v>-171.55939619230787</v>
      </c>
      <c r="V183" s="27">
        <f t="shared" si="31"/>
        <v>-171.55939619230787</v>
      </c>
    </row>
    <row r="184" spans="1:22" ht="18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1">
        <f t="shared" si="21"/>
        <v>0.34350960000000003</v>
      </c>
      <c r="L184" s="2"/>
      <c r="M184" s="19">
        <v>6661.7712294995381</v>
      </c>
      <c r="N184" s="19">
        <f t="shared" si="29"/>
        <v>6661.7712294995381</v>
      </c>
      <c r="O184" s="19">
        <f t="shared" si="30"/>
        <v>2422.9930980037711</v>
      </c>
      <c r="P184" s="25">
        <f t="shared" si="22"/>
        <v>2.4452999852462285</v>
      </c>
      <c r="Q184" s="26">
        <f t="shared" si="23"/>
        <v>6.730536383343809</v>
      </c>
      <c r="R184" s="26">
        <f t="shared" si="24"/>
        <v>6</v>
      </c>
      <c r="S184" s="26">
        <f t="shared" si="25"/>
        <v>0.73053638334380899</v>
      </c>
      <c r="T184" s="26">
        <f t="shared" si="26"/>
        <v>262.99309800377125</v>
      </c>
      <c r="U184" s="26">
        <f t="shared" si="27"/>
        <v>97.006901996228748</v>
      </c>
      <c r="V184" s="27">
        <f t="shared" si="31"/>
        <v>97.006901996228748</v>
      </c>
    </row>
    <row r="185" spans="1:22" ht="18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1">
        <f t="shared" si="21"/>
        <v>0.34350960000000003</v>
      </c>
      <c r="L185" s="2"/>
      <c r="M185" s="19">
        <v>6923.0171600681479</v>
      </c>
      <c r="N185" s="19">
        <f t="shared" si="29"/>
        <v>6923.0171600681479</v>
      </c>
      <c r="O185" s="19">
        <f t="shared" si="30"/>
        <v>2518.0124351803893</v>
      </c>
      <c r="P185" s="25">
        <f t="shared" si="22"/>
        <v>6.0192933110410749</v>
      </c>
      <c r="Q185" s="26">
        <f t="shared" si="23"/>
        <v>6.9944789866121928</v>
      </c>
      <c r="R185" s="26">
        <f t="shared" si="24"/>
        <v>6</v>
      </c>
      <c r="S185" s="26">
        <f t="shared" si="25"/>
        <v>0.99447898661219281</v>
      </c>
      <c r="T185" s="26">
        <f t="shared" si="26"/>
        <v>358.01243518038939</v>
      </c>
      <c r="U185" s="26">
        <f t="shared" si="27"/>
        <v>1.9875648196106113</v>
      </c>
      <c r="V185" s="27">
        <f t="shared" si="31"/>
        <v>1.9875648196106113</v>
      </c>
    </row>
    <row r="186" spans="1:22" ht="18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1">
        <f t="shared" si="21"/>
        <v>0.34350960000000003</v>
      </c>
      <c r="L186" s="2"/>
      <c r="M186" s="19">
        <v>7194.5080290904289</v>
      </c>
      <c r="N186" s="19">
        <f t="shared" si="29"/>
        <v>7194.5080290904289</v>
      </c>
      <c r="O186" s="19">
        <f t="shared" si="30"/>
        <v>2616.7580208737381</v>
      </c>
      <c r="P186" s="25">
        <f t="shared" si="22"/>
        <v>2.4665788321096911</v>
      </c>
      <c r="Q186" s="26">
        <f t="shared" si="23"/>
        <v>7.2687722802048285</v>
      </c>
      <c r="R186" s="26">
        <f t="shared" si="24"/>
        <v>7</v>
      </c>
      <c r="S186" s="26">
        <f t="shared" si="25"/>
        <v>0.26877228020482846</v>
      </c>
      <c r="T186" s="26">
        <f t="shared" si="26"/>
        <v>96.758020873738246</v>
      </c>
      <c r="U186" s="26">
        <f t="shared" si="27"/>
        <v>-96.758020873738246</v>
      </c>
      <c r="V186" s="27">
        <f t="shared" si="31"/>
        <v>-96.758020873738246</v>
      </c>
    </row>
    <row r="187" spans="1:22" ht="18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1">
        <f t="shared" si="21"/>
        <v>0.34350960000000003</v>
      </c>
      <c r="L187" s="2"/>
      <c r="M187" s="19">
        <v>7476.6455988586813</v>
      </c>
      <c r="N187" s="19">
        <f t="shared" si="29"/>
        <v>7476.6455988586813</v>
      </c>
      <c r="O187" s="19">
        <f t="shared" si="30"/>
        <v>2719.3759824766303</v>
      </c>
      <c r="P187" s="25">
        <f t="shared" si="22"/>
        <v>-9.4586065317310997</v>
      </c>
      <c r="Q187" s="26">
        <f t="shared" si="23"/>
        <v>7.5538221735461955</v>
      </c>
      <c r="R187" s="26">
        <f t="shared" si="24"/>
        <v>7</v>
      </c>
      <c r="S187" s="26">
        <f t="shared" si="25"/>
        <v>0.55382217354619545</v>
      </c>
      <c r="T187" s="26">
        <f t="shared" si="26"/>
        <v>199.37598247663036</v>
      </c>
      <c r="U187" s="26">
        <f t="shared" si="27"/>
        <v>160.62401752336964</v>
      </c>
      <c r="V187" s="27">
        <f t="shared" si="31"/>
        <v>160.62401752336964</v>
      </c>
    </row>
    <row r="188" spans="1:22" ht="18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1">
        <f t="shared" si="21"/>
        <v>0.34350960000000003</v>
      </c>
      <c r="L188" s="2"/>
      <c r="M188" s="19">
        <v>7769.847387049218</v>
      </c>
      <c r="N188" s="19">
        <f t="shared" si="29"/>
        <v>7769.847387049218</v>
      </c>
      <c r="O188" s="19">
        <f t="shared" si="30"/>
        <v>2826.0181778678707</v>
      </c>
      <c r="P188" s="25">
        <f t="shared" si="22"/>
        <v>5.0189195111194449</v>
      </c>
      <c r="Q188" s="26">
        <f t="shared" si="23"/>
        <v>7.8500504940774185</v>
      </c>
      <c r="R188" s="26">
        <f t="shared" si="24"/>
        <v>7</v>
      </c>
      <c r="S188" s="26">
        <f t="shared" si="25"/>
        <v>0.85005049407741851</v>
      </c>
      <c r="T188" s="26">
        <f t="shared" si="26"/>
        <v>306.01817786787069</v>
      </c>
      <c r="U188" s="26">
        <f t="shared" si="27"/>
        <v>53.981822132129309</v>
      </c>
      <c r="V188" s="27">
        <f t="shared" si="31"/>
        <v>53.981822132129309</v>
      </c>
    </row>
    <row r="189" spans="1:22" ht="18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1">
        <f t="shared" si="21"/>
        <v>0.34350960000000003</v>
      </c>
      <c r="L189" s="2"/>
      <c r="M189" s="24" t="s">
        <v>20</v>
      </c>
      <c r="N189" s="19">
        <f t="shared" si="29"/>
        <v>8074.5472845805607</v>
      </c>
      <c r="O189" s="19">
        <f t="shared" si="30"/>
        <v>2936.8424201371995</v>
      </c>
      <c r="P189" s="25">
        <f t="shared" si="22"/>
        <v>4.9050446376613195</v>
      </c>
      <c r="Q189" s="26">
        <f t="shared" si="23"/>
        <v>8.1578956114922203</v>
      </c>
      <c r="R189" s="26">
        <f t="shared" si="24"/>
        <v>8</v>
      </c>
      <c r="S189" s="26">
        <f t="shared" si="25"/>
        <v>0.15789561149222031</v>
      </c>
      <c r="T189" s="26">
        <f t="shared" si="26"/>
        <v>56.842420137199312</v>
      </c>
      <c r="U189" s="26">
        <f t="shared" si="27"/>
        <v>-56.842420137199312</v>
      </c>
      <c r="V189" s="27">
        <f t="shared" si="31"/>
        <v>-56.842420137199312</v>
      </c>
    </row>
    <row r="190" spans="1:22" ht="18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1">
        <f t="shared" si="21"/>
        <v>0.34350960000000003</v>
      </c>
      <c r="L190" s="2"/>
      <c r="M190" s="19">
        <v>8391.1961977013671</v>
      </c>
      <c r="N190" s="19">
        <f t="shared" si="29"/>
        <v>8391.1961977013671</v>
      </c>
      <c r="O190" s="19">
        <f t="shared" si="30"/>
        <v>3052.0127111229722</v>
      </c>
      <c r="P190" s="25">
        <f t="shared" si="22"/>
        <v>-17.121499186018951</v>
      </c>
      <c r="Q190" s="26">
        <f t="shared" si="23"/>
        <v>8.4778130864527004</v>
      </c>
      <c r="R190" s="26">
        <f t="shared" si="24"/>
        <v>8</v>
      </c>
      <c r="S190" s="26">
        <f t="shared" si="25"/>
        <v>0.47781308645270038</v>
      </c>
      <c r="T190" s="26">
        <f t="shared" si="26"/>
        <v>172.01271112297212</v>
      </c>
      <c r="U190" s="26">
        <f t="shared" si="27"/>
        <v>-172.01271112297212</v>
      </c>
      <c r="V190" s="27">
        <f t="shared" si="31"/>
        <v>-172.01271112297212</v>
      </c>
    </row>
    <row r="191" spans="1:22" ht="18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1">
        <f t="shared" si="21"/>
        <v>0.34350960000000003</v>
      </c>
      <c r="L191" s="2"/>
      <c r="M191" s="19">
        <v>8720.2627152582845</v>
      </c>
      <c r="N191" s="19">
        <f t="shared" si="29"/>
        <v>8720.2627152582845</v>
      </c>
      <c r="O191" s="19">
        <f t="shared" si="30"/>
        <v>3171.6994841081869</v>
      </c>
      <c r="P191" s="25">
        <f t="shared" si="22"/>
        <v>4.3766762411588216</v>
      </c>
      <c r="Q191" s="26">
        <f t="shared" si="23"/>
        <v>8.8102763447449632</v>
      </c>
      <c r="R191" s="26">
        <f t="shared" si="24"/>
        <v>8</v>
      </c>
      <c r="S191" s="26">
        <f t="shared" si="25"/>
        <v>0.81027634474496324</v>
      </c>
      <c r="T191" s="26">
        <f t="shared" si="26"/>
        <v>291.69948410818677</v>
      </c>
      <c r="U191" s="26">
        <f t="shared" si="27"/>
        <v>68.300515891813234</v>
      </c>
      <c r="V191" s="27">
        <f t="shared" si="31"/>
        <v>68.300515891813234</v>
      </c>
    </row>
    <row r="192" spans="1:22" ht="18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1">
        <f t="shared" si="21"/>
        <v>0.34350960000000003</v>
      </c>
      <c r="L192" s="2"/>
      <c r="M192" s="19">
        <v>9062.2338021311589</v>
      </c>
      <c r="N192" s="19">
        <f t="shared" si="29"/>
        <v>9062.2338021311589</v>
      </c>
      <c r="O192" s="19">
        <f t="shared" si="30"/>
        <v>3296.0798560339981</v>
      </c>
      <c r="P192" s="25">
        <f t="shared" si="22"/>
        <v>4.9360773174923631</v>
      </c>
      <c r="Q192" s="26">
        <f t="shared" si="23"/>
        <v>9.1557773778722176</v>
      </c>
      <c r="R192" s="26">
        <f t="shared" si="24"/>
        <v>9</v>
      </c>
      <c r="S192" s="26">
        <f t="shared" si="25"/>
        <v>0.15577737787221757</v>
      </c>
      <c r="T192" s="26">
        <f t="shared" si="26"/>
        <v>56.079856033998325</v>
      </c>
      <c r="U192" s="26">
        <f t="shared" si="27"/>
        <v>-56.079856033998325</v>
      </c>
      <c r="V192" s="27">
        <f t="shared" si="31"/>
        <v>-56.079856033998325</v>
      </c>
    </row>
    <row r="193" spans="1:22" ht="18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1">
        <f t="shared" si="21"/>
        <v>0.34350960000000003</v>
      </c>
      <c r="L193" s="2"/>
      <c r="M193" s="19">
        <v>9417.6155198617926</v>
      </c>
      <c r="N193" s="19">
        <f t="shared" si="29"/>
        <v>9417.6155198617926</v>
      </c>
      <c r="O193" s="19">
        <f t="shared" si="30"/>
        <v>3425.337889603959</v>
      </c>
      <c r="P193" s="25">
        <f t="shared" si="22"/>
        <v>-20.618202282489673</v>
      </c>
      <c r="Q193" s="26">
        <f t="shared" si="23"/>
        <v>9.5148274711221088</v>
      </c>
      <c r="R193" s="26">
        <f t="shared" si="24"/>
        <v>9</v>
      </c>
      <c r="S193" s="26">
        <f t="shared" si="25"/>
        <v>0.5148274711221088</v>
      </c>
      <c r="T193" s="26">
        <f t="shared" si="26"/>
        <v>185.33788960395918</v>
      </c>
      <c r="U193" s="26">
        <f t="shared" si="27"/>
        <v>174.66211039604082</v>
      </c>
      <c r="V193" s="27">
        <f t="shared" si="31"/>
        <v>174.66211039604082</v>
      </c>
    </row>
    <row r="194" spans="1:22" ht="18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1">
        <f t="shared" si="21"/>
        <v>0.34350960000000003</v>
      </c>
      <c r="L194" s="2"/>
      <c r="M194" s="19">
        <v>9786.9337755426477</v>
      </c>
      <c r="N194" s="19">
        <f t="shared" si="29"/>
        <v>9786.9337755426477</v>
      </c>
      <c r="O194" s="19">
        <f t="shared" si="30"/>
        <v>3559.664865666859</v>
      </c>
      <c r="P194" s="25">
        <f t="shared" si="22"/>
        <v>5.4710283029365359</v>
      </c>
      <c r="Q194" s="26">
        <f t="shared" si="23"/>
        <v>9.8879579601857195</v>
      </c>
      <c r="R194" s="26">
        <f t="shared" si="24"/>
        <v>9</v>
      </c>
      <c r="S194" s="26">
        <f t="shared" si="25"/>
        <v>0.88795796018571949</v>
      </c>
      <c r="T194" s="26">
        <f t="shared" si="26"/>
        <v>319.66486566685899</v>
      </c>
      <c r="U194" s="26">
        <f t="shared" si="27"/>
        <v>40.335134333141013</v>
      </c>
      <c r="V194" s="27">
        <f t="shared" si="31"/>
        <v>40.335134333141013</v>
      </c>
    </row>
    <row r="195" spans="1:22" ht="18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1">
        <f t="shared" si="21"/>
        <v>0.34350960000000003</v>
      </c>
      <c r="L195" s="2"/>
      <c r="M195" s="24" t="s">
        <v>21</v>
      </c>
      <c r="N195" s="19">
        <f t="shared" si="29"/>
        <v>10170.735100073733</v>
      </c>
      <c r="O195" s="19">
        <f t="shared" si="30"/>
        <v>3699.259566281246</v>
      </c>
      <c r="P195" s="25">
        <f t="shared" si="22"/>
        <v>2.2483990984769218</v>
      </c>
      <c r="Q195" s="26">
        <f t="shared" si="23"/>
        <v>10.275721017447905</v>
      </c>
      <c r="R195" s="26">
        <f t="shared" si="24"/>
        <v>10</v>
      </c>
      <c r="S195" s="26">
        <f t="shared" si="25"/>
        <v>0.27572101744790523</v>
      </c>
      <c r="T195" s="26">
        <f t="shared" si="26"/>
        <v>99.259566281245881</v>
      </c>
      <c r="U195" s="26">
        <f t="shared" si="27"/>
        <v>-99.259566281245881</v>
      </c>
      <c r="V195" s="27">
        <f t="shared" si="31"/>
        <v>-99.259566281245881</v>
      </c>
    </row>
    <row r="196" spans="1:22" ht="18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1">
        <f t="shared" si="21"/>
        <v>0.34350960000000003</v>
      </c>
      <c r="L196" s="2"/>
      <c r="M196" s="19">
        <v>10569.587456939371</v>
      </c>
      <c r="N196" s="19">
        <f t="shared" si="29"/>
        <v>10569.587456939371</v>
      </c>
      <c r="O196" s="19">
        <f t="shared" si="30"/>
        <v>3844.3285688805122</v>
      </c>
      <c r="P196" s="25">
        <f t="shared" si="22"/>
        <v>0.54452378239494958</v>
      </c>
      <c r="Q196" s="26">
        <f t="shared" si="23"/>
        <v>10.678690469112533</v>
      </c>
      <c r="R196" s="26">
        <f t="shared" si="24"/>
        <v>10</v>
      </c>
      <c r="S196" s="26">
        <f t="shared" si="25"/>
        <v>0.67869046911253328</v>
      </c>
      <c r="T196" s="26">
        <f t="shared" si="26"/>
        <v>244.32856888051197</v>
      </c>
      <c r="U196" s="26">
        <f t="shared" si="27"/>
        <v>115.67143111948803</v>
      </c>
      <c r="V196" s="27">
        <f t="shared" si="31"/>
        <v>115.67143111948803</v>
      </c>
    </row>
    <row r="197" spans="1:22" ht="18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1">
        <f t="shared" si="21"/>
        <v>0.34350960000000003</v>
      </c>
      <c r="L197" s="2"/>
      <c r="M197" s="19">
        <v>10984.081082701699</v>
      </c>
      <c r="N197" s="19">
        <f t="shared" si="29"/>
        <v>10984.081082701699</v>
      </c>
      <c r="O197" s="19">
        <f t="shared" si="30"/>
        <v>3995.086551973865</v>
      </c>
      <c r="P197" s="25">
        <f t="shared" si="22"/>
        <v>5.6069186946172147</v>
      </c>
      <c r="Q197" s="26">
        <f t="shared" si="23"/>
        <v>11.097462644371847</v>
      </c>
      <c r="R197" s="26">
        <f t="shared" si="24"/>
        <v>11</v>
      </c>
      <c r="S197" s="26">
        <f t="shared" si="25"/>
        <v>9.7462644371846707E-2</v>
      </c>
      <c r="T197" s="26">
        <f t="shared" si="26"/>
        <v>35.086551973864815</v>
      </c>
      <c r="U197" s="26">
        <f t="shared" si="27"/>
        <v>-35.086551973864815</v>
      </c>
      <c r="V197" s="27">
        <f t="shared" si="31"/>
        <v>-35.086551973864815</v>
      </c>
    </row>
    <row r="198" spans="1:22" ht="18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1">
        <f t="shared" si="21"/>
        <v>0.34350960000000003</v>
      </c>
      <c r="L198" s="2"/>
      <c r="M198" s="19">
        <v>11414.829360454709</v>
      </c>
      <c r="N198" s="19">
        <f t="shared" si="29"/>
        <v>11414.829360454709</v>
      </c>
      <c r="O198" s="19">
        <f t="shared" si="30"/>
        <v>4151.7566128355857</v>
      </c>
      <c r="P198" s="25">
        <f t="shared" si="22"/>
        <v>-13.772051458368148</v>
      </c>
      <c r="Q198" s="26">
        <f t="shared" si="23"/>
        <v>11.532657257876627</v>
      </c>
      <c r="R198" s="26">
        <f t="shared" si="24"/>
        <v>11</v>
      </c>
      <c r="S198" s="26">
        <f t="shared" si="25"/>
        <v>0.5326572578766271</v>
      </c>
      <c r="T198" s="26">
        <f t="shared" si="26"/>
        <v>191.75661283558577</v>
      </c>
      <c r="U198" s="26">
        <f t="shared" si="27"/>
        <v>168.24338716441423</v>
      </c>
      <c r="V198" s="27">
        <f t="shared" si="31"/>
        <v>168.24338716441423</v>
      </c>
    </row>
    <row r="199" spans="1:22" ht="18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1">
        <f t="shared" si="21"/>
        <v>0.34350960000000003</v>
      </c>
      <c r="L199" s="2"/>
      <c r="M199" s="19">
        <v>11862.469727531365</v>
      </c>
      <c r="N199" s="19">
        <f t="shared" si="29"/>
        <v>11862.469727531365</v>
      </c>
      <c r="O199" s="19">
        <f t="shared" si="30"/>
        <v>4314.5705976526669</v>
      </c>
      <c r="P199" s="25">
        <f t="shared" si="22"/>
        <v>6.0108467462494559</v>
      </c>
      <c r="Q199" s="26">
        <f t="shared" si="23"/>
        <v>11.984918326812963</v>
      </c>
      <c r="R199" s="26">
        <f t="shared" si="24"/>
        <v>11</v>
      </c>
      <c r="S199" s="26">
        <f t="shared" si="25"/>
        <v>0.98491832681296287</v>
      </c>
      <c r="T199" s="26">
        <f t="shared" si="26"/>
        <v>354.57059765266661</v>
      </c>
      <c r="U199" s="26">
        <f t="shared" si="27"/>
        <v>5.4294023473333937</v>
      </c>
      <c r="V199" s="27">
        <f t="shared" si="31"/>
        <v>5.4294023473333937</v>
      </c>
    </row>
    <row r="200" spans="1:22" ht="18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1">
        <f t="shared" si="21"/>
        <v>0.34350960000000003</v>
      </c>
      <c r="L200" s="2"/>
      <c r="M200" s="19">
        <v>12327.664618807106</v>
      </c>
      <c r="N200" s="19">
        <f t="shared" si="29"/>
        <v>12327.664618807106</v>
      </c>
      <c r="O200" s="19">
        <f t="shared" si="30"/>
        <v>4483.7694446194391</v>
      </c>
      <c r="P200" s="25">
        <f t="shared" si="22"/>
        <v>-10.984846339999663</v>
      </c>
      <c r="Q200" s="26">
        <f t="shared" si="23"/>
        <v>12.454915123942886</v>
      </c>
      <c r="R200" s="26">
        <f t="shared" si="24"/>
        <v>12</v>
      </c>
      <c r="S200" s="26">
        <f t="shared" si="25"/>
        <v>0.45491512394288591</v>
      </c>
      <c r="T200" s="26">
        <f t="shared" si="26"/>
        <v>163.76944461943893</v>
      </c>
      <c r="U200" s="26">
        <f t="shared" si="27"/>
        <v>-163.76944461943893</v>
      </c>
      <c r="V200" s="27">
        <f t="shared" si="31"/>
        <v>-163.76944461943893</v>
      </c>
    </row>
    <row r="201" spans="1:22" ht="18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1">
        <f t="shared" si="21"/>
        <v>0.34350960000000003</v>
      </c>
      <c r="L201" s="2"/>
      <c r="M201" s="24" t="s">
        <v>22</v>
      </c>
      <c r="N201" s="19">
        <f t="shared" si="29"/>
        <v>12811.102446995621</v>
      </c>
      <c r="O201" s="19">
        <f t="shared" si="30"/>
        <v>4659.603540486869</v>
      </c>
      <c r="P201" s="25">
        <f t="shared" si="22"/>
        <v>5.8822766482169211</v>
      </c>
      <c r="Q201" s="26">
        <f t="shared" si="23"/>
        <v>12.94334316801908</v>
      </c>
      <c r="R201" s="26">
        <f t="shared" si="24"/>
        <v>12</v>
      </c>
      <c r="S201" s="26">
        <f t="shared" si="25"/>
        <v>0.94334316801908003</v>
      </c>
      <c r="T201" s="26">
        <f t="shared" si="26"/>
        <v>339.60354048686884</v>
      </c>
      <c r="U201" s="26">
        <f t="shared" si="27"/>
        <v>20.396459513131163</v>
      </c>
      <c r="V201" s="27">
        <f t="shared" si="31"/>
        <v>20.396459513131163</v>
      </c>
    </row>
    <row r="202" spans="1:22" ht="18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1">
        <f t="shared" si="21"/>
        <v>0.34350960000000003</v>
      </c>
      <c r="L202" s="2"/>
      <c r="M202" s="19">
        <v>13313.498621387607</v>
      </c>
      <c r="N202" s="19">
        <f t="shared" si="29"/>
        <v>13313.498621387607</v>
      </c>
      <c r="O202" s="19">
        <f t="shared" si="30"/>
        <v>4842.3330910941968</v>
      </c>
      <c r="P202" s="25">
        <f t="shared" si="22"/>
        <v>-10.253678098902627</v>
      </c>
      <c r="Q202" s="26">
        <f t="shared" si="23"/>
        <v>13.450925253039436</v>
      </c>
      <c r="R202" s="26">
        <f t="shared" si="24"/>
        <v>13</v>
      </c>
      <c r="S202" s="26">
        <f t="shared" si="25"/>
        <v>0.45092525303943631</v>
      </c>
      <c r="T202" s="26">
        <f t="shared" si="26"/>
        <v>162.33309109419707</v>
      </c>
      <c r="U202" s="26">
        <f t="shared" si="27"/>
        <v>-162.33309109419707</v>
      </c>
      <c r="V202" s="27">
        <f t="shared" si="31"/>
        <v>-162.33309109419707</v>
      </c>
    </row>
    <row r="203" spans="1:22" ht="18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1">
        <f t="shared" si="21"/>
        <v>0.34350960000000003</v>
      </c>
      <c r="L203" s="2"/>
      <c r="M203" s="19">
        <v>13835.596606540064</v>
      </c>
      <c r="N203" s="19">
        <f t="shared" si="29"/>
        <v>13835.596606540064</v>
      </c>
      <c r="O203" s="19">
        <f t="shared" si="30"/>
        <v>5032.2285064312255</v>
      </c>
      <c r="P203" s="25">
        <f t="shared" si="22"/>
        <v>6.0006095247370315</v>
      </c>
      <c r="Q203" s="26">
        <f t="shared" si="23"/>
        <v>13.978412517864514</v>
      </c>
      <c r="R203" s="26">
        <f t="shared" si="24"/>
        <v>13</v>
      </c>
      <c r="S203" s="26">
        <f t="shared" si="25"/>
        <v>0.97841251786451444</v>
      </c>
      <c r="T203" s="26">
        <f t="shared" si="26"/>
        <v>352.22850643122518</v>
      </c>
      <c r="U203" s="26">
        <f t="shared" si="27"/>
        <v>7.7714935687748152</v>
      </c>
      <c r="V203" s="27">
        <f t="shared" si="31"/>
        <v>7.7714935687748152</v>
      </c>
    </row>
    <row r="204" spans="1:22" ht="18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1">
        <f t="shared" si="21"/>
        <v>0.34350960000000003</v>
      </c>
      <c r="L204" s="2"/>
      <c r="M204" s="19">
        <v>14378.169022482813</v>
      </c>
      <c r="N204" s="19">
        <f t="shared" si="29"/>
        <v>14378.169022482813</v>
      </c>
      <c r="O204" s="19">
        <f t="shared" si="30"/>
        <v>5229.5708008010779</v>
      </c>
      <c r="P204" s="25">
        <f t="shared" si="22"/>
        <v>-15.553587877910742</v>
      </c>
      <c r="Q204" s="26">
        <f t="shared" si="23"/>
        <v>14.526585557780772</v>
      </c>
      <c r="R204" s="26">
        <f t="shared" si="24"/>
        <v>14</v>
      </c>
      <c r="S204" s="26">
        <f t="shared" si="25"/>
        <v>0.52658555778077165</v>
      </c>
      <c r="T204" s="26">
        <f t="shared" si="26"/>
        <v>189.57080080107778</v>
      </c>
      <c r="U204" s="26">
        <f t="shared" si="27"/>
        <v>170.42919919892222</v>
      </c>
      <c r="V204" s="27">
        <f t="shared" si="31"/>
        <v>170.42919919892222</v>
      </c>
    </row>
    <row r="205" spans="1:22" ht="18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1">
        <f t="shared" si="21"/>
        <v>0.34350960000000003</v>
      </c>
      <c r="L205" s="2"/>
      <c r="M205" s="19">
        <v>14942.018788070374</v>
      </c>
      <c r="N205" s="19">
        <f t="shared" si="29"/>
        <v>14942.018788070374</v>
      </c>
      <c r="O205" s="19">
        <f t="shared" si="30"/>
        <v>5434.6520086756291</v>
      </c>
      <c r="P205" s="25">
        <f t="shared" si="22"/>
        <v>5.6172626660945664</v>
      </c>
      <c r="Q205" s="26">
        <f t="shared" si="23"/>
        <v>15.096255579654525</v>
      </c>
      <c r="R205" s="26">
        <f t="shared" si="24"/>
        <v>15</v>
      </c>
      <c r="S205" s="26">
        <f t="shared" si="25"/>
        <v>9.6255579654524581E-2</v>
      </c>
      <c r="T205" s="26">
        <f t="shared" si="26"/>
        <v>34.652008675628849</v>
      </c>
      <c r="U205" s="26">
        <f t="shared" si="27"/>
        <v>-34.652008675628849</v>
      </c>
      <c r="V205" s="27">
        <f t="shared" si="31"/>
        <v>-34.652008675628849</v>
      </c>
    </row>
    <row r="206" spans="1:22" ht="18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1">
        <f t="shared" si="21"/>
        <v>0.34350960000000003</v>
      </c>
      <c r="L206" s="2"/>
      <c r="M206" s="19">
        <v>15527.980309171175</v>
      </c>
      <c r="N206" s="19">
        <f t="shared" si="29"/>
        <v>15527.980309171175</v>
      </c>
      <c r="O206" s="19">
        <f t="shared" si="30"/>
        <v>5647.7756168589885</v>
      </c>
      <c r="P206" s="25">
        <f t="shared" si="22"/>
        <v>0.94656426516553949</v>
      </c>
      <c r="Q206" s="26">
        <f t="shared" si="23"/>
        <v>15.68826560238608</v>
      </c>
      <c r="R206" s="26">
        <f t="shared" si="24"/>
        <v>15</v>
      </c>
      <c r="S206" s="26">
        <f t="shared" si="25"/>
        <v>0.68826560238608003</v>
      </c>
      <c r="T206" s="26">
        <f t="shared" si="26"/>
        <v>247.77561685898883</v>
      </c>
      <c r="U206" s="26">
        <f t="shared" si="27"/>
        <v>112.22438314101117</v>
      </c>
      <c r="V206" s="27">
        <f t="shared" si="31"/>
        <v>112.22438314101117</v>
      </c>
    </row>
    <row r="207" spans="1:22" ht="18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1">
        <f t="shared" si="21"/>
        <v>0.34350960000000003</v>
      </c>
      <c r="L207" s="2"/>
      <c r="M207" s="24" t="s">
        <v>23</v>
      </c>
      <c r="N207" s="19">
        <f t="shared" si="29"/>
        <v>16136.920713452399</v>
      </c>
      <c r="O207" s="19">
        <f t="shared" si="30"/>
        <v>5869.257013598557</v>
      </c>
      <c r="P207" s="25">
        <f t="shared" si="22"/>
        <v>1.2723039563822125</v>
      </c>
      <c r="Q207" s="26">
        <f t="shared" si="23"/>
        <v>16.303491704440436</v>
      </c>
      <c r="R207" s="26">
        <f t="shared" si="24"/>
        <v>16</v>
      </c>
      <c r="S207" s="26">
        <f t="shared" si="25"/>
        <v>0.30349170444043594</v>
      </c>
      <c r="T207" s="26">
        <f t="shared" si="26"/>
        <v>109.25701359855694</v>
      </c>
      <c r="U207" s="26">
        <f t="shared" si="27"/>
        <v>-109.25701359855694</v>
      </c>
      <c r="V207" s="27">
        <f t="shared" si="31"/>
        <v>-109.25701359855694</v>
      </c>
    </row>
    <row r="208" spans="1:22" ht="18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1">
        <f t="shared" si="21"/>
        <v>0.34350960000000003</v>
      </c>
      <c r="L208" s="2"/>
      <c r="M208" s="19">
        <v>16769.741133587788</v>
      </c>
      <c r="N208" s="19">
        <f t="shared" si="29"/>
        <v>16769.741133587788</v>
      </c>
      <c r="O208" s="19">
        <f t="shared" si="30"/>
        <v>6099.4239553083044</v>
      </c>
      <c r="P208" s="25">
        <f t="shared" si="22"/>
        <v>5.8798168256213543</v>
      </c>
      <c r="Q208" s="26">
        <f t="shared" si="23"/>
        <v>16.942844320300846</v>
      </c>
      <c r="R208" s="26">
        <f t="shared" si="24"/>
        <v>16</v>
      </c>
      <c r="S208" s="26">
        <f t="shared" si="25"/>
        <v>0.94284432030084631</v>
      </c>
      <c r="T208" s="26">
        <f t="shared" si="26"/>
        <v>339.4239553083047</v>
      </c>
      <c r="U208" s="26">
        <f t="shared" si="27"/>
        <v>20.576044691695301</v>
      </c>
      <c r="V208" s="27">
        <f t="shared" si="31"/>
        <v>20.576044691695301</v>
      </c>
    </row>
    <row r="209" spans="1:22" ht="18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1">
        <f t="shared" si="21"/>
        <v>0.34350960000000003</v>
      </c>
      <c r="L209" s="2"/>
      <c r="M209" s="19">
        <v>17427.378040787309</v>
      </c>
      <c r="N209" s="19">
        <f t="shared" si="29"/>
        <v>17427.378040787309</v>
      </c>
      <c r="O209" s="19">
        <f t="shared" si="30"/>
        <v>6338.6170515949061</v>
      </c>
      <c r="P209" s="25">
        <f t="shared" si="22"/>
        <v>-3.5919026740700892</v>
      </c>
      <c r="Q209" s="26">
        <f t="shared" si="23"/>
        <v>17.607269587763628</v>
      </c>
      <c r="R209" s="26">
        <f t="shared" si="24"/>
        <v>17</v>
      </c>
      <c r="S209" s="26">
        <f t="shared" si="25"/>
        <v>0.60726958776362849</v>
      </c>
      <c r="T209" s="26">
        <f t="shared" si="26"/>
        <v>218.61705159490626</v>
      </c>
      <c r="U209" s="26">
        <f t="shared" si="27"/>
        <v>141.38294840509374</v>
      </c>
      <c r="V209" s="27">
        <f t="shared" si="31"/>
        <v>141.38294840509374</v>
      </c>
    </row>
    <row r="210" spans="1:22" ht="18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1">
        <f t="shared" si="21"/>
        <v>0.34350960000000003</v>
      </c>
      <c r="L210" s="2"/>
      <c r="M210" s="19">
        <v>18110.804630622108</v>
      </c>
      <c r="N210" s="19">
        <f t="shared" si="29"/>
        <v>18110.804630622108</v>
      </c>
      <c r="O210" s="19">
        <f t="shared" si="30"/>
        <v>6587.1902693045095</v>
      </c>
      <c r="P210" s="25">
        <f t="shared" si="22"/>
        <v>1.4888275334020296</v>
      </c>
      <c r="Q210" s="26">
        <f t="shared" si="23"/>
        <v>18.297750748068083</v>
      </c>
      <c r="R210" s="26">
        <f t="shared" si="24"/>
        <v>18</v>
      </c>
      <c r="S210" s="26">
        <f t="shared" si="25"/>
        <v>0.29775074806808277</v>
      </c>
      <c r="T210" s="26">
        <f t="shared" si="26"/>
        <v>107.1902693045098</v>
      </c>
      <c r="U210" s="26">
        <f t="shared" si="27"/>
        <v>-107.1902693045098</v>
      </c>
      <c r="V210" s="27">
        <f t="shared" si="31"/>
        <v>-107.1902693045098</v>
      </c>
    </row>
    <row r="211" spans="1:22" ht="18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1">
        <f t="shared" si="21"/>
        <v>0.34350960000000003</v>
      </c>
      <c r="L211" s="2"/>
      <c r="M211" s="19">
        <v>18821.032263195524</v>
      </c>
      <c r="N211" s="19">
        <f t="shared" si="29"/>
        <v>18821.032263195524</v>
      </c>
      <c r="O211" s="19">
        <f t="shared" si="30"/>
        <v>6845.5114563360612</v>
      </c>
      <c r="P211" s="25">
        <f t="shared" si="22"/>
        <v>6.010549606830935</v>
      </c>
      <c r="Q211" s="26">
        <f t="shared" si="23"/>
        <v>19.015309600933502</v>
      </c>
      <c r="R211" s="26">
        <f t="shared" si="24"/>
        <v>19</v>
      </c>
      <c r="S211" s="26">
        <f t="shared" si="25"/>
        <v>1.530960093350231E-2</v>
      </c>
      <c r="T211" s="26">
        <f t="shared" si="26"/>
        <v>5.5114563360608315</v>
      </c>
      <c r="U211" s="26">
        <f t="shared" si="27"/>
        <v>-5.5114563360608315</v>
      </c>
      <c r="V211" s="27">
        <f t="shared" si="31"/>
        <v>-5.5114563360608315</v>
      </c>
    </row>
    <row r="212" spans="1:22" ht="18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1">
        <f t="shared" si="21"/>
        <v>0.34350960000000003</v>
      </c>
      <c r="L212" s="2"/>
      <c r="M212" s="19">
        <v>19559.111959791429</v>
      </c>
      <c r="N212" s="19">
        <f t="shared" si="29"/>
        <v>19559.111959791429</v>
      </c>
      <c r="O212" s="19">
        <f t="shared" si="30"/>
        <v>7113.9628859962977</v>
      </c>
      <c r="P212" s="25">
        <f t="shared" si="22"/>
        <v>3.3005249937173642</v>
      </c>
      <c r="Q212" s="26">
        <f t="shared" si="23"/>
        <v>19.761008016656383</v>
      </c>
      <c r="R212" s="26">
        <f t="shared" si="24"/>
        <v>19</v>
      </c>
      <c r="S212" s="26">
        <f t="shared" si="25"/>
        <v>0.76100801665638329</v>
      </c>
      <c r="T212" s="26">
        <f t="shared" si="26"/>
        <v>273.96288599629798</v>
      </c>
      <c r="U212" s="26">
        <f t="shared" si="27"/>
        <v>86.037114003702015</v>
      </c>
      <c r="V212" s="27">
        <f t="shared" si="31"/>
        <v>86.037114003702015</v>
      </c>
    </row>
    <row r="213" spans="1:22" ht="18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1">
        <f t="shared" si="21"/>
        <v>0.34350960000000003</v>
      </c>
      <c r="L213" s="2"/>
      <c r="M213" s="24" t="s">
        <v>24</v>
      </c>
      <c r="N213" s="19">
        <f t="shared" si="29"/>
        <v>20326.135958214625</v>
      </c>
      <c r="O213" s="19">
        <f t="shared" si="30"/>
        <v>7392.941822702036</v>
      </c>
      <c r="P213" s="25">
        <f t="shared" si="22"/>
        <v>-12.941016553218978</v>
      </c>
      <c r="Q213" s="26">
        <f t="shared" si="23"/>
        <v>20.535949507505656</v>
      </c>
      <c r="R213" s="26">
        <f t="shared" si="24"/>
        <v>20</v>
      </c>
      <c r="S213" s="26">
        <f t="shared" si="25"/>
        <v>0.53594950750565573</v>
      </c>
      <c r="T213" s="26">
        <f t="shared" si="26"/>
        <v>192.94182270203606</v>
      </c>
      <c r="U213" s="26">
        <f t="shared" si="27"/>
        <v>167.05817729796394</v>
      </c>
      <c r="V213" s="27">
        <f t="shared" si="31"/>
        <v>167.05817729796394</v>
      </c>
    </row>
  </sheetData>
  <pageMargins left="0.7" right="0.7" top="0.75" bottom="0.75" header="0.3" footer="0.3"/>
  <pageSetup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</dc:creator>
  <cp:lastModifiedBy>Tim</cp:lastModifiedBy>
  <dcterms:created xsi:type="dcterms:W3CDTF">2009-10-14T18:12:02Z</dcterms:created>
  <dcterms:modified xsi:type="dcterms:W3CDTF">2009-10-15T18:01:16Z</dcterms:modified>
</cp:coreProperties>
</file>